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2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<sst xmlns="http://schemas.openxmlformats.org/spreadsheetml/2006/main" count="396" uniqueCount="257">
  <si>
    <t/>
  </si>
  <si>
    <t>РОЗПОДІЛ</t>
  </si>
  <si>
    <t>видатків місцевого бюджету на 2021 рік</t>
  </si>
  <si>
    <t>20531000000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</si>
  <si>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</si>
  <si>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</si>
  <si>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</si>
  <si>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</si>
  <si>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</si>
  <si>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</si>
  <si>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</si>
  <si>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</si>
  <si>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</si>
  <si>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</si>
  <si>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</si>
  <si>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</si>
  <si>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</si>
  <si>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</si>
  <si>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</si>
  <si>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</si>
  <si>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</si>
  <si>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</si>
  <si>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</si>
  <si>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</si>
  <si>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</si>
  <si>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</si>
  <si>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</si>
  <si>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</si>
  <si>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</si>
  <si>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</si>
  <si>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</si>
  <si>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</si>
  <si>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</si>
  <si>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</si>
  <si>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</si>
  <si>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</si>
  <si>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</si>
  <si>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>Валківська міська рада</t>
  </si>
  <si>
    <t>0110000</t>
  </si>
  <si>
    <t>0100</t>
  </si>
  <si>
    <t>ДЕРЖАВНЕ УПРАВЛІННЯ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</si>
  <si>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</si>
  <si>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</si>
  <si>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</si>
  <si>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</si>
  <si>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</si>
  <si>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</si>
  <si>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0111141</t>
  </si>
  <si>
    <t>1141</t>
  </si>
  <si>
    <t>0990</t>
  </si>
  <si>
    <t>Забезпечення діяльності інших закладів у сфері освіти</t>
  </si>
  <si>
    <t>2000</t>
  </si>
  <si>
    <t>ОХОРОНА ЗДОРОВ’Я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</si>
  <si>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</si>
  <si>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</si>
  <si>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</si>
  <si>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</si>
  <si>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</si>
  <si>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</si>
  <si>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</si>
  <si>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</si>
  <si>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3000</t>
  </si>
  <si>
    <t>СОЦІАЛЬНИЙ ЗАХИСТ ТА СОЦІАЛЬНЕ ЗАБЕЗПЕЧЕННЯ</t>
  </si>
  <si>
    <t>0113210</t>
  </si>
  <si>
    <t>3210</t>
  </si>
  <si>
    <t>1050</t>
  </si>
  <si>
    <t>Організація та проведення громадських робіт</t>
  </si>
  <si>
    <t>4000</t>
  </si>
  <si>
    <t>КУЛЬТУРА I МИСТЕЦТВО</t>
  </si>
  <si>
    <t>0114082</t>
  </si>
  <si>
    <t>4082</t>
  </si>
  <si>
    <t>0829</t>
  </si>
  <si>
    <t>Інші заходи в галузі культури і мистецтва</t>
  </si>
  <si>
    <t>5000</t>
  </si>
  <si>
    <t>ФIЗИЧНА КУЛЬТУРА I СПОРТ</t>
  </si>
  <si>
    <t>0115012</t>
  </si>
  <si>
    <t>5012</t>
  </si>
  <si>
    <t>0810</t>
  </si>
  <si>
    <t>Проведення навчально-тренувальних зборів і змагань з неолімпійських видів спорту</t>
  </si>
  <si>
    <t>0115031</t>
  </si>
  <si>
    <t>5031</t>
  </si>
  <si>
    <t>Утримання та навчально-тренувальна робота комунальних дитячо-юнацьких спортивних шкіл</t>
  </si>
  <si>
    <t>0115061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</si>
  <si>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</si>
  <si>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</si>
  <si>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</si>
  <si>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</si>
  <si>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</si>
  <si>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</si>
  <si>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</si>
  <si>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</si>
  <si>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</si>
  <si>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</si>
  <si>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пов’язана з експлуатацією об’єктів житлово-комунального господарства</t>
  </si>
  <si>
    <t>0116030</t>
  </si>
  <si>
    <t>6030</t>
  </si>
  <si>
    <t>Організація благоустрою населених пунктів</t>
  </si>
  <si>
    <t>7000</t>
  </si>
  <si>
    <t>ЕКОНОМІЧНА ДІЯЛЬНІСТЬ</t>
  </si>
  <si>
    <t>0117130</t>
  </si>
  <si>
    <t>7130</t>
  </si>
  <si>
    <t>0421</t>
  </si>
  <si>
    <t>Здійснення  заходів із землеустрою</t>
  </si>
  <si>
    <t>0117321</t>
  </si>
  <si>
    <t>7321</t>
  </si>
  <si>
    <t>0443</t>
  </si>
  <si>
    <t>Будівництво освітніх установ та закладів</t>
  </si>
  <si>
    <t>0117366</t>
  </si>
  <si>
    <t>7366</t>
  </si>
  <si>
    <t>0490</t>
  </si>
  <si>
    <t>Реалізація проектів в рамках Надзвичайної кредитної програми для відновлення України</t>
  </si>
  <si>
    <t>0117370</t>
  </si>
  <si>
    <t>7370</t>
  </si>
  <si>
    <t>Реалізація інших заходів щодо соціально-економічного розвитку територій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</si>
  <si>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</si>
  <si>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</si>
  <si>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</si>
  <si>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</si>
  <si>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</si>
  <si>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</si>
  <si>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 державного бюджету</t>
  </si>
  <si>
    <t>0117680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</si>
  <si>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</si>
  <si>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</si>
  <si>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</si>
  <si>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</si>
  <si>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</si>
  <si>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</si>
  <si>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</si>
  <si>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</si>
  <si>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0118311</t>
  </si>
  <si>
    <t>8311</t>
  </si>
  <si>
    <t>0511</t>
  </si>
  <si>
    <t>Охорона та раціональне використання природних ресурсів</t>
  </si>
  <si>
    <t>0600000</t>
  </si>
  <si>
    <t>Відділ освіти Валківської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</si>
  <si>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</si>
  <si>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</si>
  <si>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</si>
  <si>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</si>
  <si>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</si>
  <si>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</si>
  <si>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</si>
  <si>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</si>
  <si>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</si>
  <si>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</si>
  <si>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</si>
  <si>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</si>
  <si>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</si>
  <si>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</si>
  <si>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</si>
  <si>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</si>
  <si>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</si>
  <si>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</si>
  <si>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</si>
  <si>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</si>
  <si>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</si>
  <si>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</si>
  <si>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</si>
  <si>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</si>
  <si>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</si>
  <si>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</si>
  <si>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</si>
  <si>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</si>
  <si>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</si>
  <si>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</si>
  <si>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</si>
  <si>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</si>
  <si>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</si>
  <si>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</si>
  <si>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</si>
  <si>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</si>
  <si>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</si>
  <si>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0617366</t>
  </si>
  <si>
    <t>0800000</t>
  </si>
  <si>
    <t>Управління соціального захисту населення Валківської міської ради</t>
  </si>
  <si>
    <t>0810000</t>
  </si>
  <si>
    <t>0810160</t>
  </si>
  <si>
    <t>0812144</t>
  </si>
  <si>
    <t>2144</t>
  </si>
  <si>
    <t>0763</t>
  </si>
  <si>
    <t>Централізовані заходи з лікування хворих на цукровий та нецукровий діабет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</si>
  <si>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</si>
  <si>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</si>
  <si>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</si>
  <si>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</si>
  <si>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</si>
  <si>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</si>
  <si>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</si>
  <si>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</si>
  <si>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</si>
  <si>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</si>
  <si>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</si>
  <si>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</si>
  <si>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</si>
  <si>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</si>
  <si>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</si>
  <si>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</si>
  <si>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</si>
  <si>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</si>
  <si>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</si>
  <si>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</si>
  <si>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культури, туризму та охорони культурної спадщини Валківської міської ради</t>
  </si>
  <si>
    <t>1010000</t>
  </si>
  <si>
    <t>1010160</t>
  </si>
  <si>
    <t>1011080</t>
  </si>
  <si>
    <t>1080</t>
  </si>
  <si>
    <t>Надання спеціальної освіти мистецькими школами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</si>
  <si>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</si>
  <si>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</si>
  <si>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</si>
  <si>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</si>
  <si>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</si>
  <si>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</si>
  <si>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</si>
  <si>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</si>
  <si>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</si>
  <si>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</si>
  <si>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</si>
  <si>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</si>
  <si>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</si>
  <si>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Забезпечення діяльності інших закладів в галузі культури і мистецтва</t>
  </si>
  <si>
    <t>3700000</t>
  </si>
  <si>
    <t>Фінансове управління Валківської міської ради</t>
  </si>
  <si>
    <t>3710000</t>
  </si>
  <si>
    <t>3710160</t>
  </si>
  <si>
    <t>8700</t>
  </si>
  <si>
    <t>РЕЗЕРВНИЙ ФОНД</t>
  </si>
  <si>
    <t>3718710</t>
  </si>
  <si>
    <t>8710</t>
  </si>
  <si>
    <t>0133</t>
  </si>
  <si>
    <t>Резервний фонд місцевого бюджету</t>
  </si>
  <si>
    <t>9000</t>
  </si>
  <si>
    <t>МІЖБЮДЖЕТНІ ТРАНСФЕРТИ</t>
  </si>
  <si>
    <t>3719750</t>
  </si>
  <si>
    <t>9750</t>
  </si>
  <si>
    <t>0180</t>
  </si>
  <si>
    <t>Субвенція з місцевого бюджету на співфінансування інвестиційних проектів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</si>
  <si>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</si>
  <si>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</si>
  <si>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</si>
  <si>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</si>
  <si>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</si>
  <si>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</si>
  <si>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</si>
  <si>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</si>
  <si>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Валківської міської ради</t>
  </si>
  <si>
    <t>Людмила ІВАНСЬКА</t>
  </si>
  <si>
    <t>в тому числі на співфінансування мініпроектів обласного конкурсу "Ефективна медицина в громаді"</t>
  </si>
  <si>
    <t>в тому числі на співфінансування мініпроектів обласного конкурсу "Разом у майбутнє"</t>
  </si>
  <si>
    <t>Додаток №2</t>
  </si>
  <si>
    <t>Експлуатація та технічне обслуговування житлового фонду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</si>
  <si>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</si>
  <si>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</si>
  <si>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0617691</t>
  </si>
  <si>
    <t>7691</t>
  </si>
  <si>
    <t>до рішення XІ сесії Валківської міської ради VIII скликання від 15.07.2021 №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</si>
</sst>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9"/>
      <name val="SansSerif"/>
      <family val="0"/>
    </font>
    <font>
      <b/>
      <sz val="6"/>
      <name val="Arial"/>
      <family val="2"/>
    </font>
    <font>
      <b/>
      <sz val="6"/>
      <name val="Times New Roman"/>
      <family val="1"/>
    </font>
    <font>
      <b/>
      <sz val="5"/>
      <name val="Times New Roman"/>
      <family val="1"/>
    </font>
    <font>
      <sz val="6"/>
      <name val="Arial"/>
      <family val="2"/>
    </font>
    <font>
      <sz val="5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color indexed="10"/>
      <name val="SansSerif"/>
      <family val="0"/>
    </font>
    <font>
      <sz val="6"/>
      <color indexed="10"/>
      <name val="Arial"/>
      <family val="2"/>
    </font>
    <font>
      <sz val="5"/>
      <color indexed="10"/>
      <name val="Times New Roman"/>
      <family val="1"/>
    </font>
    <font>
      <b/>
      <sz val="5"/>
      <color indexed="10"/>
      <name val="Times New Roman"/>
      <family val="1"/>
    </font>
    <font>
      <sz val="10"/>
      <color indexed="10"/>
      <name val="Arial"/>
      <family val="2"/>
    </font>
    <font>
      <sz val="6"/>
      <color indexed="10"/>
      <name val="Times New Roman"/>
      <family val="1"/>
    </font>
    <font>
      <sz val="9"/>
      <color indexed="30"/>
      <name val="SansSerif"/>
      <family val="0"/>
    </font>
    <font>
      <sz val="6"/>
      <color indexed="30"/>
      <name val="Arial"/>
      <family val="2"/>
    </font>
    <font>
      <sz val="5"/>
      <color indexed="30"/>
      <name val="Times New Roman"/>
      <family val="1"/>
    </font>
    <font>
      <b/>
      <sz val="5"/>
      <color indexed="30"/>
      <name val="Times New Roman"/>
      <family val="1"/>
    </font>
    <font>
      <sz val="10"/>
      <color indexed="3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9"/>
      <color rgb="FFFF0000"/>
      <name val="SansSerif"/>
      <family val="0"/>
    </font>
    <font>
      <sz val="6"/>
      <color rgb="FFFF0000"/>
      <name val="Arial"/>
      <family val="2"/>
    </font>
    <font>
      <sz val="5"/>
      <color rgb="FFFF0000"/>
      <name val="Times New Roman"/>
      <family val="1"/>
    </font>
    <font>
      <b/>
      <sz val="5"/>
      <color rgb="FFFF0000"/>
      <name val="Times New Roman"/>
      <family val="1"/>
    </font>
    <font>
      <sz val="10"/>
      <color rgb="FFFF0000"/>
      <name val="Arial"/>
      <family val="2"/>
    </font>
    <font>
      <sz val="6"/>
      <color rgb="FFFF0000"/>
      <name val="Times New Roman"/>
      <family val="1"/>
    </font>
    <font>
      <sz val="9"/>
      <color rgb="FF0070C0"/>
      <name val="SansSerif"/>
      <family val="0"/>
    </font>
    <font>
      <sz val="6"/>
      <color rgb="FF0070C0"/>
      <name val="Arial"/>
      <family val="2"/>
    </font>
    <font>
      <sz val="5"/>
      <color rgb="FF0070C0"/>
      <name val="Times New Roman"/>
      <family val="1"/>
    </font>
    <font>
      <b/>
      <sz val="5"/>
      <color rgb="FF0070C0"/>
      <name val="Times New Roman"/>
      <family val="1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4" fontId="17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65" fillId="0" borderId="0" xfId="0" applyFont="1" applyBorder="1" applyAlignment="1" applyProtection="1">
      <alignment horizontal="left" vertical="top" wrapText="1"/>
      <protection/>
    </xf>
    <xf numFmtId="0" fontId="66" fillId="0" borderId="10" xfId="0" applyFont="1" applyBorder="1" applyAlignment="1" applyProtection="1">
      <alignment horizontal="center" vertical="center" wrapText="1"/>
      <protection/>
    </xf>
    <xf numFmtId="4" fontId="67" fillId="0" borderId="10" xfId="0" applyNumberFormat="1" applyFont="1" applyBorder="1" applyAlignment="1" applyProtection="1">
      <alignment horizontal="right" vertical="center" wrapText="1"/>
      <protection/>
    </xf>
    <xf numFmtId="4" fontId="68" fillId="0" borderId="10" xfId="0" applyNumberFormat="1" applyFont="1" applyBorder="1" applyAlignment="1" applyProtection="1">
      <alignment horizontal="right" vertical="center" wrapText="1"/>
      <protection/>
    </xf>
    <xf numFmtId="0" fontId="69" fillId="0" borderId="0" xfId="0" applyFont="1" applyAlignment="1">
      <alignment/>
    </xf>
    <xf numFmtId="0" fontId="70" fillId="0" borderId="10" xfId="0" applyFont="1" applyBorder="1" applyAlignment="1" applyProtection="1">
      <alignment horizontal="center" vertical="center" wrapText="1"/>
      <protection/>
    </xf>
    <xf numFmtId="49" fontId="66" fillId="0" borderId="10" xfId="0" applyNumberFormat="1" applyFont="1" applyBorder="1" applyAlignment="1" applyProtection="1">
      <alignment horizontal="center" vertical="center" wrapText="1"/>
      <protection/>
    </xf>
    <xf numFmtId="0" fontId="71" fillId="0" borderId="0" xfId="0" applyFont="1" applyBorder="1" applyAlignment="1" applyProtection="1">
      <alignment horizontal="left" vertical="top" wrapText="1"/>
      <protection/>
    </xf>
    <xf numFmtId="0" fontId="72" fillId="0" borderId="10" xfId="0" applyFont="1" applyBorder="1" applyAlignment="1" applyProtection="1">
      <alignment horizontal="center" vertical="center" wrapText="1"/>
      <protection/>
    </xf>
    <xf numFmtId="4" fontId="73" fillId="0" borderId="10" xfId="0" applyNumberFormat="1" applyFont="1" applyBorder="1" applyAlignment="1" applyProtection="1">
      <alignment horizontal="right" vertical="center" wrapText="1"/>
      <protection/>
    </xf>
    <xf numFmtId="4" fontId="74" fillId="0" borderId="10" xfId="0" applyNumberFormat="1" applyFont="1" applyBorder="1" applyAlignment="1" applyProtection="1">
      <alignment horizontal="right" vertical="center" wrapText="1"/>
      <protection/>
    </xf>
    <xf numFmtId="0" fontId="75" fillId="0" borderId="0" xfId="0" applyFont="1" applyAlignment="1">
      <alignment/>
    </xf>
    <xf numFmtId="0" fontId="18" fillId="0" borderId="10" xfId="0" applyFont="1" applyBorder="1" applyAlignment="1" applyProtection="1">
      <alignment horizontal="center" vertical="center" wrapText="1"/>
      <protection/>
    </xf>
    <xf numFmtId="4" fontId="19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66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72" fillId="0" borderId="10" xfId="0" applyFont="1" applyBorder="1" applyAlignment="1" applyProtection="1">
      <alignment horizontal="left" vertical="center" wrapText="1"/>
      <protection/>
    </xf>
    <xf numFmtId="0" fontId="66" fillId="0" borderId="12" xfId="0" applyFont="1" applyBorder="1" applyAlignment="1" applyProtection="1">
      <alignment horizontal="left" vertical="center" wrapText="1"/>
      <protection/>
    </xf>
    <xf numFmtId="0" fontId="66" fillId="0" borderId="13" xfId="0" applyFont="1" applyBorder="1" applyAlignment="1" applyProtection="1">
      <alignment horizontal="left" vertical="center" wrapText="1"/>
      <protection/>
    </xf>
    <xf numFmtId="0" fontId="15" fillId="0" borderId="10" xfId="0" applyFont="1" applyBorder="1" applyAlignment="1" applyProtection="1">
      <alignment horizontal="left" vertical="center" wrapText="1"/>
      <protection/>
    </xf>
    <xf numFmtId="0" fontId="66" fillId="0" borderId="12" xfId="0" applyFont="1" applyBorder="1" applyAlignment="1" applyProtection="1">
      <alignment horizontal="justify" wrapText="1"/>
      <protection/>
    </xf>
    <xf numFmtId="0" fontId="66" fillId="0" borderId="13" xfId="0" applyFont="1" applyBorder="1" applyAlignment="1" applyProtection="1">
      <alignment horizontal="justify" wrapText="1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3"/>
  <sheetViews>
    <sheetView tabSelected="1" zoomScale="125" zoomScaleNormal="125" zoomScalePageLayoutView="0" workbookViewId="0" topLeftCell="B1">
      <pane xSplit="5" ySplit="11" topLeftCell="G36" activePane="bottomRight" state="frozen"/>
      <selection pane="topLeft" activeCell="B1" sqref="B1"/>
      <selection pane="topRight" activeCell="G1" sqref="G1"/>
      <selection pane="bottomLeft" activeCell="B12" sqref="B12"/>
      <selection pane="bottomRight" activeCell="I41" sqref="I41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8" width="7.57421875" style="0" customWidth="1"/>
    <col min="9" max="10" width="7.00390625" style="0" customWidth="1"/>
    <col min="11" max="14" width="7.57421875" style="0" customWidth="1"/>
    <col min="15" max="16" width="7.00390625" style="0" customWidth="1"/>
    <col min="17" max="17" width="7.57421875" style="0" customWidth="1"/>
    <col min="18" max="18" width="8.421875" style="0" customWidth="1"/>
    <col min="19" max="20" width="8.8515625" style="0" hidden="1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1" t="s">
        <v>250</v>
      </c>
      <c r="O1" s="31"/>
      <c r="P1" s="31"/>
      <c r="Q1" s="31"/>
      <c r="R1" s="31"/>
      <c r="S1" s="1"/>
    </row>
    <row r="2" spans="1:19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2" t="s">
        <v>256</v>
      </c>
      <c r="O2" s="32"/>
      <c r="P2" s="32"/>
      <c r="Q2" s="32"/>
      <c r="R2" s="32"/>
      <c r="S2" s="1"/>
    </row>
    <row r="3" spans="1:19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2" t="s">
        <v>0</v>
      </c>
      <c r="O3" s="32"/>
      <c r="P3" s="32"/>
      <c r="Q3" s="32"/>
      <c r="R3" s="32"/>
      <c r="S3" s="1"/>
    </row>
    <row r="4" spans="1:19" ht="18.75" customHeight="1">
      <c r="A4" s="1"/>
      <c r="B4" s="33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1"/>
    </row>
    <row r="5" spans="1:19" ht="19.5" customHeight="1">
      <c r="A5" s="1"/>
      <c r="B5" s="33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1"/>
    </row>
    <row r="6" spans="1:19" ht="10.5" customHeight="1">
      <c r="A6" s="1"/>
      <c r="B6" s="34" t="s">
        <v>3</v>
      </c>
      <c r="C6" s="34"/>
      <c r="D6" s="34"/>
      <c r="E6" s="3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29" t="s">
        <v>4</v>
      </c>
      <c r="C7" s="29"/>
      <c r="D7" s="29"/>
      <c r="E7" s="2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 t="s">
        <v>5</v>
      </c>
      <c r="S8" s="1"/>
    </row>
    <row r="9" spans="1:19" ht="16.5" customHeight="1">
      <c r="A9" s="1"/>
      <c r="B9" s="30" t="s">
        <v>6</v>
      </c>
      <c r="C9" s="30" t="s">
        <v>7</v>
      </c>
      <c r="D9" s="30" t="s">
        <v>8</v>
      </c>
      <c r="E9" s="30" t="s">
        <v>9</v>
      </c>
      <c r="F9" s="30"/>
      <c r="G9" s="35" t="s">
        <v>10</v>
      </c>
      <c r="H9" s="35"/>
      <c r="I9" s="35"/>
      <c r="J9" s="35"/>
      <c r="K9" s="35"/>
      <c r="L9" s="35" t="s">
        <v>11</v>
      </c>
      <c r="M9" s="35"/>
      <c r="N9" s="35"/>
      <c r="O9" s="35"/>
      <c r="P9" s="35"/>
      <c r="Q9" s="35"/>
      <c r="R9" s="35" t="s">
        <v>12</v>
      </c>
      <c r="S9" s="1"/>
    </row>
    <row r="10" spans="1:19" ht="12" customHeight="1">
      <c r="A10" s="1"/>
      <c r="B10" s="30"/>
      <c r="C10" s="30"/>
      <c r="D10" s="30"/>
      <c r="E10" s="30"/>
      <c r="F10" s="30"/>
      <c r="G10" s="35" t="s">
        <v>13</v>
      </c>
      <c r="H10" s="36" t="s">
        <v>14</v>
      </c>
      <c r="I10" s="37" t="s">
        <v>15</v>
      </c>
      <c r="J10" s="37"/>
      <c r="K10" s="37" t="s">
        <v>16</v>
      </c>
      <c r="L10" s="35" t="s">
        <v>13</v>
      </c>
      <c r="M10" s="36" t="s">
        <v>17</v>
      </c>
      <c r="N10" s="36" t="s">
        <v>14</v>
      </c>
      <c r="O10" s="37" t="s">
        <v>15</v>
      </c>
      <c r="P10" s="37"/>
      <c r="Q10" s="37" t="s">
        <v>16</v>
      </c>
      <c r="R10" s="35"/>
      <c r="S10" s="1"/>
    </row>
    <row r="11" spans="1:19" ht="48.75" customHeight="1">
      <c r="A11" s="1"/>
      <c r="B11" s="30"/>
      <c r="C11" s="30"/>
      <c r="D11" s="30"/>
      <c r="E11" s="30"/>
      <c r="F11" s="30"/>
      <c r="G11" s="35"/>
      <c r="H11" s="36"/>
      <c r="I11" s="4" t="s">
        <v>18</v>
      </c>
      <c r="J11" s="3" t="s">
        <v>19</v>
      </c>
      <c r="K11" s="37"/>
      <c r="L11" s="35"/>
      <c r="M11" s="36"/>
      <c r="N11" s="36"/>
      <c r="O11" s="4" t="s">
        <v>18</v>
      </c>
      <c r="P11" s="3" t="s">
        <v>19</v>
      </c>
      <c r="Q11" s="37"/>
      <c r="R11" s="35"/>
      <c r="S11" s="1"/>
    </row>
    <row r="12" spans="1:19" ht="12" customHeight="1">
      <c r="A12" s="1"/>
      <c r="B12" s="3" t="s">
        <v>20</v>
      </c>
      <c r="C12" s="3" t="s">
        <v>21</v>
      </c>
      <c r="D12" s="3" t="s">
        <v>22</v>
      </c>
      <c r="E12" s="36" t="s">
        <v>23</v>
      </c>
      <c r="F12" s="36"/>
      <c r="G12" s="3" t="s">
        <v>24</v>
      </c>
      <c r="H12" s="3" t="s">
        <v>25</v>
      </c>
      <c r="I12" s="3" t="s">
        <v>26</v>
      </c>
      <c r="J12" s="3" t="s">
        <v>27</v>
      </c>
      <c r="K12" s="3" t="s">
        <v>28</v>
      </c>
      <c r="L12" s="3" t="s">
        <v>29</v>
      </c>
      <c r="M12" s="3" t="s">
        <v>30</v>
      </c>
      <c r="N12" s="3" t="s">
        <v>31</v>
      </c>
      <c r="O12" s="3" t="s">
        <v>32</v>
      </c>
      <c r="P12" s="3" t="s">
        <v>33</v>
      </c>
      <c r="Q12" s="3" t="s">
        <v>34</v>
      </c>
      <c r="R12" s="3" t="s">
        <v>35</v>
      </c>
      <c r="S12" s="1"/>
    </row>
    <row r="13" spans="1:19" ht="13.5" customHeight="1">
      <c r="A13" s="1"/>
      <c r="B13" s="5" t="s">
        <v>36</v>
      </c>
      <c r="C13" s="5" t="s">
        <v>0</v>
      </c>
      <c r="D13" s="6" t="s">
        <v>0</v>
      </c>
      <c r="E13" s="38" t="s">
        <v>37</v>
      </c>
      <c r="F13" s="38"/>
      <c r="G13" s="7">
        <f>H13+K13</f>
        <v>74031162</v>
      </c>
      <c r="H13" s="7">
        <f>H14</f>
        <v>68523250</v>
      </c>
      <c r="I13" s="7">
        <f>I14</f>
        <v>35181975</v>
      </c>
      <c r="J13" s="7">
        <f>J14</f>
        <v>3038185</v>
      </c>
      <c r="K13" s="7">
        <f>K14</f>
        <v>5507912</v>
      </c>
      <c r="L13" s="7">
        <f>N13+Q13</f>
        <v>12038389</v>
      </c>
      <c r="M13" s="7">
        <f>M14</f>
        <v>9796391</v>
      </c>
      <c r="N13" s="7">
        <f>N14</f>
        <v>409717</v>
      </c>
      <c r="O13" s="7">
        <f>O14</f>
        <v>0</v>
      </c>
      <c r="P13" s="7">
        <f>P14</f>
        <v>0</v>
      </c>
      <c r="Q13" s="7">
        <f>Q14</f>
        <v>11628672</v>
      </c>
      <c r="R13" s="7">
        <f>G13+L13</f>
        <v>86069551</v>
      </c>
      <c r="S13" s="1"/>
    </row>
    <row r="14" spans="1:19" ht="13.5" customHeight="1">
      <c r="A14" s="1"/>
      <c r="B14" s="5" t="s">
        <v>38</v>
      </c>
      <c r="C14" s="5" t="s">
        <v>0</v>
      </c>
      <c r="D14" s="6" t="s">
        <v>0</v>
      </c>
      <c r="E14" s="38" t="s">
        <v>37</v>
      </c>
      <c r="F14" s="38"/>
      <c r="G14" s="7">
        <f>H14+K14</f>
        <v>74031162</v>
      </c>
      <c r="H14" s="7">
        <f>H15+H17+H19+H23+H25+H27+H31+H36+H46</f>
        <v>68523250</v>
      </c>
      <c r="I14" s="7">
        <f>I15+I17+I19+I23+I25+I27+I31+I36+I46</f>
        <v>35181975</v>
      </c>
      <c r="J14" s="7">
        <f>J15+J17+J19+J23+J25+J27+J31+J36+J46</f>
        <v>3038185</v>
      </c>
      <c r="K14" s="7">
        <f>K15+K17+K19+K23+K25+K27+K31+K36+K46</f>
        <v>5507912</v>
      </c>
      <c r="L14" s="7">
        <f>N14+Q14</f>
        <v>12038389</v>
      </c>
      <c r="M14" s="7">
        <f>M15+M17+M19+M23+M25+M27+M31+M36+M46</f>
        <v>9796391</v>
      </c>
      <c r="N14" s="7">
        <f>N15+N17+N19+N23+N25+N27+N31+N36+N46</f>
        <v>409717</v>
      </c>
      <c r="O14" s="7">
        <f>O15+O17+O19+O23+O25+O27+O31+O36+O46</f>
        <v>0</v>
      </c>
      <c r="P14" s="7">
        <f>P15+P17+P19+P23+P25+P27+P31+P36+P46</f>
        <v>0</v>
      </c>
      <c r="Q14" s="7">
        <f>Q15+Q17+Q19+Q23+Q25+Q27+Q31+Q36+Q46</f>
        <v>11628672</v>
      </c>
      <c r="R14" s="7">
        <f>G14+L14</f>
        <v>86069551</v>
      </c>
      <c r="S14" s="1"/>
    </row>
    <row r="15" spans="1:19" ht="13.5" customHeight="1">
      <c r="A15" s="1"/>
      <c r="B15" s="5" t="s">
        <v>0</v>
      </c>
      <c r="C15" s="5" t="s">
        <v>39</v>
      </c>
      <c r="D15" s="6" t="s">
        <v>0</v>
      </c>
      <c r="E15" s="38" t="s">
        <v>40</v>
      </c>
      <c r="F15" s="38"/>
      <c r="G15" s="7">
        <f aca="true" t="shared" si="0" ref="G15:G20">H15+K15</f>
        <v>36382814</v>
      </c>
      <c r="H15" s="7">
        <f>H16</f>
        <v>36382814</v>
      </c>
      <c r="I15" s="7">
        <f>I16</f>
        <v>27451672</v>
      </c>
      <c r="J15" s="7">
        <f>J16</f>
        <v>1320786</v>
      </c>
      <c r="K15" s="7">
        <f>K16</f>
        <v>0</v>
      </c>
      <c r="L15" s="7">
        <f aca="true" t="shared" si="1" ref="L15:L37">N15+Q15</f>
        <v>60000</v>
      </c>
      <c r="M15" s="7">
        <f>M16</f>
        <v>60000</v>
      </c>
      <c r="N15" s="7">
        <f>N16</f>
        <v>0</v>
      </c>
      <c r="O15" s="7">
        <f>O16</f>
        <v>0</v>
      </c>
      <c r="P15" s="7">
        <f>P16</f>
        <v>0</v>
      </c>
      <c r="Q15" s="7">
        <f>Q16</f>
        <v>60000</v>
      </c>
      <c r="R15" s="7">
        <f>G15+L15</f>
        <v>36442814</v>
      </c>
      <c r="S15" s="1"/>
    </row>
    <row r="16" spans="1:19" s="19" customFormat="1" ht="42" customHeight="1">
      <c r="A16" s="15"/>
      <c r="B16" s="16" t="s">
        <v>41</v>
      </c>
      <c r="C16" s="16" t="s">
        <v>42</v>
      </c>
      <c r="D16" s="16" t="s">
        <v>43</v>
      </c>
      <c r="E16" s="39" t="s">
        <v>44</v>
      </c>
      <c r="F16" s="39"/>
      <c r="G16" s="17">
        <f t="shared" si="0"/>
        <v>36382814</v>
      </c>
      <c r="H16" s="17">
        <f>36265814+20000+97000</f>
        <v>36382814</v>
      </c>
      <c r="I16" s="17">
        <v>27451672</v>
      </c>
      <c r="J16" s="17">
        <v>1320786</v>
      </c>
      <c r="K16" s="17">
        <v>0</v>
      </c>
      <c r="L16" s="17">
        <f t="shared" si="1"/>
        <v>60000</v>
      </c>
      <c r="M16" s="17">
        <v>60000</v>
      </c>
      <c r="N16" s="17">
        <v>0</v>
      </c>
      <c r="O16" s="17">
        <v>0</v>
      </c>
      <c r="P16" s="17">
        <v>0</v>
      </c>
      <c r="Q16" s="17">
        <v>60000</v>
      </c>
      <c r="R16" s="18">
        <f>G16+L16</f>
        <v>36442814</v>
      </c>
      <c r="S16" s="15"/>
    </row>
    <row r="17" spans="1:19" ht="13.5" customHeight="1">
      <c r="A17" s="1"/>
      <c r="B17" s="5" t="s">
        <v>0</v>
      </c>
      <c r="C17" s="5" t="s">
        <v>45</v>
      </c>
      <c r="D17" s="6" t="s">
        <v>0</v>
      </c>
      <c r="E17" s="38" t="s">
        <v>46</v>
      </c>
      <c r="F17" s="38"/>
      <c r="G17" s="7">
        <f t="shared" si="0"/>
        <v>263826</v>
      </c>
      <c r="H17" s="7">
        <f>H18</f>
        <v>263826</v>
      </c>
      <c r="I17" s="7">
        <f>I18</f>
        <v>216250</v>
      </c>
      <c r="J17" s="7">
        <f>J18</f>
        <v>0</v>
      </c>
      <c r="K17" s="7">
        <f>K18</f>
        <v>0</v>
      </c>
      <c r="L17" s="7">
        <f t="shared" si="1"/>
        <v>0</v>
      </c>
      <c r="M17" s="7">
        <f aca="true" t="shared" si="2" ref="M17:R17">M18</f>
        <v>0</v>
      </c>
      <c r="N17" s="7">
        <f t="shared" si="2"/>
        <v>0</v>
      </c>
      <c r="O17" s="7">
        <f t="shared" si="2"/>
        <v>0</v>
      </c>
      <c r="P17" s="7">
        <f t="shared" si="2"/>
        <v>0</v>
      </c>
      <c r="Q17" s="7">
        <f t="shared" si="2"/>
        <v>0</v>
      </c>
      <c r="R17" s="7">
        <f t="shared" si="2"/>
        <v>263826</v>
      </c>
      <c r="S17" s="1"/>
    </row>
    <row r="18" spans="1:19" ht="18" customHeight="1">
      <c r="A18" s="1"/>
      <c r="B18" s="8" t="s">
        <v>47</v>
      </c>
      <c r="C18" s="8" t="s">
        <v>48</v>
      </c>
      <c r="D18" s="8" t="s">
        <v>49</v>
      </c>
      <c r="E18" s="40" t="s">
        <v>50</v>
      </c>
      <c r="F18" s="40"/>
      <c r="G18" s="9">
        <f t="shared" si="0"/>
        <v>263826</v>
      </c>
      <c r="H18" s="9">
        <v>263826</v>
      </c>
      <c r="I18" s="9">
        <v>216250</v>
      </c>
      <c r="J18" s="9">
        <v>0</v>
      </c>
      <c r="K18" s="9">
        <v>0</v>
      </c>
      <c r="L18" s="9">
        <f t="shared" si="1"/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7">
        <f>G18+L18</f>
        <v>263826</v>
      </c>
      <c r="S18" s="1"/>
    </row>
    <row r="19" spans="1:19" ht="13.5" customHeight="1">
      <c r="A19" s="1"/>
      <c r="B19" s="5" t="s">
        <v>0</v>
      </c>
      <c r="C19" s="5" t="s">
        <v>51</v>
      </c>
      <c r="D19" s="6" t="s">
        <v>0</v>
      </c>
      <c r="E19" s="38" t="s">
        <v>52</v>
      </c>
      <c r="F19" s="38"/>
      <c r="G19" s="7">
        <f t="shared" si="0"/>
        <v>13598544</v>
      </c>
      <c r="H19" s="7">
        <f>H20+H22</f>
        <v>13598544</v>
      </c>
      <c r="I19" s="7">
        <f>I20+I22</f>
        <v>0</v>
      </c>
      <c r="J19" s="7">
        <f>J20+J22</f>
        <v>0</v>
      </c>
      <c r="K19" s="7">
        <f>K20+K22</f>
        <v>0</v>
      </c>
      <c r="L19" s="7">
        <f t="shared" si="1"/>
        <v>1350625</v>
      </c>
      <c r="M19" s="7">
        <f aca="true" t="shared" si="3" ref="M19:R19">M20+M22</f>
        <v>1350625</v>
      </c>
      <c r="N19" s="7">
        <f t="shared" si="3"/>
        <v>0</v>
      </c>
      <c r="O19" s="7">
        <f t="shared" si="3"/>
        <v>0</v>
      </c>
      <c r="P19" s="7">
        <f t="shared" si="3"/>
        <v>0</v>
      </c>
      <c r="Q19" s="7">
        <f t="shared" si="3"/>
        <v>1350625</v>
      </c>
      <c r="R19" s="7">
        <f t="shared" si="3"/>
        <v>14949169</v>
      </c>
      <c r="S19" s="1"/>
    </row>
    <row r="20" spans="1:19" s="19" customFormat="1" ht="21.75" customHeight="1">
      <c r="A20" s="15"/>
      <c r="B20" s="16" t="s">
        <v>53</v>
      </c>
      <c r="C20" s="16" t="s">
        <v>54</v>
      </c>
      <c r="D20" s="16" t="s">
        <v>55</v>
      </c>
      <c r="E20" s="39" t="s">
        <v>56</v>
      </c>
      <c r="F20" s="39"/>
      <c r="G20" s="17">
        <f t="shared" si="0"/>
        <v>11227627</v>
      </c>
      <c r="H20" s="17">
        <f>10767627+130000+330000</f>
        <v>11227627</v>
      </c>
      <c r="I20" s="17">
        <v>0</v>
      </c>
      <c r="J20" s="17">
        <v>0</v>
      </c>
      <c r="K20" s="17">
        <v>0</v>
      </c>
      <c r="L20" s="17">
        <f t="shared" si="1"/>
        <v>1350625</v>
      </c>
      <c r="M20" s="17">
        <f>1275625+75000</f>
        <v>1350625</v>
      </c>
      <c r="N20" s="17">
        <v>0</v>
      </c>
      <c r="O20" s="17">
        <v>0</v>
      </c>
      <c r="P20" s="17">
        <v>0</v>
      </c>
      <c r="Q20" s="17">
        <f>1275625+75000</f>
        <v>1350625</v>
      </c>
      <c r="R20" s="18">
        <f>G20+L20</f>
        <v>12578252</v>
      </c>
      <c r="S20" s="15"/>
    </row>
    <row r="21" spans="1:19" ht="25.5" customHeight="1">
      <c r="A21" s="1"/>
      <c r="B21" s="8"/>
      <c r="C21" s="8"/>
      <c r="D21" s="8"/>
      <c r="E21" s="40" t="s">
        <v>248</v>
      </c>
      <c r="F21" s="40"/>
      <c r="G21" s="9">
        <v>0</v>
      </c>
      <c r="H21" s="9">
        <v>0</v>
      </c>
      <c r="I21" s="9">
        <v>0</v>
      </c>
      <c r="J21" s="9">
        <v>0</v>
      </c>
      <c r="K21" s="9"/>
      <c r="L21" s="9">
        <f t="shared" si="1"/>
        <v>124875</v>
      </c>
      <c r="M21" s="9">
        <v>124875</v>
      </c>
      <c r="N21" s="9">
        <v>0</v>
      </c>
      <c r="O21" s="9">
        <v>0</v>
      </c>
      <c r="P21" s="9">
        <v>0</v>
      </c>
      <c r="Q21" s="9">
        <v>124875</v>
      </c>
      <c r="R21" s="7">
        <f>G21+L21</f>
        <v>124875</v>
      </c>
      <c r="S21" s="1"/>
    </row>
    <row r="22" spans="1:19" ht="25.5" customHeight="1">
      <c r="A22" s="1"/>
      <c r="B22" s="8" t="s">
        <v>57</v>
      </c>
      <c r="C22" s="8" t="s">
        <v>58</v>
      </c>
      <c r="D22" s="8" t="s">
        <v>59</v>
      </c>
      <c r="E22" s="40" t="s">
        <v>60</v>
      </c>
      <c r="F22" s="40"/>
      <c r="G22" s="9">
        <f aca="true" t="shared" si="4" ref="G22:G30">H22+K22</f>
        <v>2370917</v>
      </c>
      <c r="H22" s="9">
        <v>2370917</v>
      </c>
      <c r="I22" s="9">
        <v>0</v>
      </c>
      <c r="J22" s="9">
        <v>0</v>
      </c>
      <c r="K22" s="9">
        <v>0</v>
      </c>
      <c r="L22" s="9">
        <f t="shared" si="1"/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7">
        <f>G22+L22</f>
        <v>2370917</v>
      </c>
      <c r="S22" s="1"/>
    </row>
    <row r="23" spans="1:19" ht="18" customHeight="1">
      <c r="A23" s="1"/>
      <c r="B23" s="5" t="s">
        <v>0</v>
      </c>
      <c r="C23" s="5" t="s">
        <v>61</v>
      </c>
      <c r="D23" s="6" t="s">
        <v>0</v>
      </c>
      <c r="E23" s="38" t="s">
        <v>62</v>
      </c>
      <c r="F23" s="38"/>
      <c r="G23" s="7">
        <f t="shared" si="4"/>
        <v>400000</v>
      </c>
      <c r="H23" s="7">
        <f>H24</f>
        <v>400000</v>
      </c>
      <c r="I23" s="7">
        <f>I24</f>
        <v>327869</v>
      </c>
      <c r="J23" s="7">
        <f>J24</f>
        <v>0</v>
      </c>
      <c r="K23" s="7">
        <f>K24</f>
        <v>0</v>
      </c>
      <c r="L23" s="7">
        <f t="shared" si="1"/>
        <v>0</v>
      </c>
      <c r="M23" s="7">
        <f aca="true" t="shared" si="5" ref="M23:R23">M24</f>
        <v>0</v>
      </c>
      <c r="N23" s="7">
        <f t="shared" si="5"/>
        <v>0</v>
      </c>
      <c r="O23" s="7">
        <f t="shared" si="5"/>
        <v>0</v>
      </c>
      <c r="P23" s="7">
        <f t="shared" si="5"/>
        <v>0</v>
      </c>
      <c r="Q23" s="7">
        <f t="shared" si="5"/>
        <v>0</v>
      </c>
      <c r="R23" s="7">
        <f t="shared" si="5"/>
        <v>400000</v>
      </c>
      <c r="S23" s="1"/>
    </row>
    <row r="24" spans="1:19" ht="18" customHeight="1">
      <c r="A24" s="1"/>
      <c r="B24" s="8" t="s">
        <v>63</v>
      </c>
      <c r="C24" s="8" t="s">
        <v>64</v>
      </c>
      <c r="D24" s="8" t="s">
        <v>65</v>
      </c>
      <c r="E24" s="40" t="s">
        <v>66</v>
      </c>
      <c r="F24" s="40"/>
      <c r="G24" s="9">
        <f t="shared" si="4"/>
        <v>400000</v>
      </c>
      <c r="H24" s="9">
        <v>400000</v>
      </c>
      <c r="I24" s="9">
        <v>327869</v>
      </c>
      <c r="J24" s="9">
        <v>0</v>
      </c>
      <c r="K24" s="9">
        <v>0</v>
      </c>
      <c r="L24" s="9">
        <f t="shared" si="1"/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7">
        <f>G24+L24</f>
        <v>400000</v>
      </c>
      <c r="S24" s="1"/>
    </row>
    <row r="25" spans="1:19" ht="13.5" customHeight="1">
      <c r="A25" s="1"/>
      <c r="B25" s="5" t="s">
        <v>0</v>
      </c>
      <c r="C25" s="5" t="s">
        <v>67</v>
      </c>
      <c r="D25" s="6" t="s">
        <v>0</v>
      </c>
      <c r="E25" s="38" t="s">
        <v>68</v>
      </c>
      <c r="F25" s="38"/>
      <c r="G25" s="7">
        <f t="shared" si="4"/>
        <v>296957</v>
      </c>
      <c r="H25" s="7">
        <f>H26</f>
        <v>296957</v>
      </c>
      <c r="I25" s="7">
        <f>I26</f>
        <v>0</v>
      </c>
      <c r="J25" s="7">
        <f>J26</f>
        <v>0</v>
      </c>
      <c r="K25" s="7">
        <f>K26</f>
        <v>0</v>
      </c>
      <c r="L25" s="9">
        <f t="shared" si="1"/>
        <v>0</v>
      </c>
      <c r="M25" s="7">
        <f aca="true" t="shared" si="6" ref="M25:R25">M26</f>
        <v>0</v>
      </c>
      <c r="N25" s="7">
        <f t="shared" si="6"/>
        <v>0</v>
      </c>
      <c r="O25" s="7">
        <f t="shared" si="6"/>
        <v>0</v>
      </c>
      <c r="P25" s="7">
        <f t="shared" si="6"/>
        <v>0</v>
      </c>
      <c r="Q25" s="7">
        <f t="shared" si="6"/>
        <v>0</v>
      </c>
      <c r="R25" s="7">
        <f t="shared" si="6"/>
        <v>296957</v>
      </c>
      <c r="S25" s="1"/>
    </row>
    <row r="26" spans="1:19" ht="13.5" customHeight="1">
      <c r="A26" s="1"/>
      <c r="B26" s="8" t="s">
        <v>69</v>
      </c>
      <c r="C26" s="8" t="s">
        <v>70</v>
      </c>
      <c r="D26" s="8" t="s">
        <v>71</v>
      </c>
      <c r="E26" s="40" t="s">
        <v>72</v>
      </c>
      <c r="F26" s="40"/>
      <c r="G26" s="9">
        <f t="shared" si="4"/>
        <v>296957</v>
      </c>
      <c r="H26" s="9">
        <v>296957</v>
      </c>
      <c r="I26" s="9">
        <v>0</v>
      </c>
      <c r="J26" s="9">
        <v>0</v>
      </c>
      <c r="K26" s="9">
        <v>0</v>
      </c>
      <c r="L26" s="9">
        <f t="shared" si="1"/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7">
        <f>G26+L26</f>
        <v>296957</v>
      </c>
      <c r="S26" s="1"/>
    </row>
    <row r="27" spans="1:19" ht="13.5" customHeight="1">
      <c r="A27" s="1"/>
      <c r="B27" s="5" t="s">
        <v>0</v>
      </c>
      <c r="C27" s="5" t="s">
        <v>73</v>
      </c>
      <c r="D27" s="6" t="s">
        <v>0</v>
      </c>
      <c r="E27" s="38" t="s">
        <v>74</v>
      </c>
      <c r="F27" s="38"/>
      <c r="G27" s="7">
        <f t="shared" si="4"/>
        <v>5073543</v>
      </c>
      <c r="H27" s="7">
        <f>SUM(H28:H30)</f>
        <v>5073543</v>
      </c>
      <c r="I27" s="7">
        <f>SUM(I28:I30)</f>
        <v>2009630</v>
      </c>
      <c r="J27" s="7">
        <f>SUM(J28:J30)</f>
        <v>244345</v>
      </c>
      <c r="K27" s="7">
        <f>SUM(K28:K30)</f>
        <v>0</v>
      </c>
      <c r="L27" s="7">
        <f t="shared" si="1"/>
        <v>40000</v>
      </c>
      <c r="M27" s="7">
        <f aca="true" t="shared" si="7" ref="M27:R27">SUM(M28:M30)</f>
        <v>11000</v>
      </c>
      <c r="N27" s="7">
        <f t="shared" si="7"/>
        <v>29000</v>
      </c>
      <c r="O27" s="7">
        <f t="shared" si="7"/>
        <v>0</v>
      </c>
      <c r="P27" s="7">
        <f t="shared" si="7"/>
        <v>0</v>
      </c>
      <c r="Q27" s="7">
        <f t="shared" si="7"/>
        <v>11000</v>
      </c>
      <c r="R27" s="7">
        <f t="shared" si="7"/>
        <v>5113543</v>
      </c>
      <c r="S27" s="1"/>
    </row>
    <row r="28" spans="1:19" ht="18" customHeight="1">
      <c r="A28" s="1"/>
      <c r="B28" s="8" t="s">
        <v>75</v>
      </c>
      <c r="C28" s="8" t="s">
        <v>76</v>
      </c>
      <c r="D28" s="8" t="s">
        <v>77</v>
      </c>
      <c r="E28" s="40" t="s">
        <v>78</v>
      </c>
      <c r="F28" s="40"/>
      <c r="G28" s="9">
        <f t="shared" si="4"/>
        <v>688000</v>
      </c>
      <c r="H28" s="9">
        <v>688000</v>
      </c>
      <c r="I28" s="9">
        <v>0</v>
      </c>
      <c r="J28" s="9">
        <v>0</v>
      </c>
      <c r="K28" s="9">
        <v>0</v>
      </c>
      <c r="L28" s="9">
        <f t="shared" si="1"/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7">
        <f aca="true" t="shared" si="8" ref="R28:R35">G28+L28</f>
        <v>688000</v>
      </c>
      <c r="S28" s="1"/>
    </row>
    <row r="29" spans="1:19" ht="25.5" customHeight="1">
      <c r="A29" s="1"/>
      <c r="B29" s="8" t="s">
        <v>79</v>
      </c>
      <c r="C29" s="8" t="s">
        <v>80</v>
      </c>
      <c r="D29" s="8" t="s">
        <v>77</v>
      </c>
      <c r="E29" s="40" t="s">
        <v>81</v>
      </c>
      <c r="F29" s="40"/>
      <c r="G29" s="9">
        <f t="shared" si="4"/>
        <v>3275543</v>
      </c>
      <c r="H29" s="9">
        <v>3275543</v>
      </c>
      <c r="I29" s="9">
        <v>2009630</v>
      </c>
      <c r="J29" s="9">
        <v>244345</v>
      </c>
      <c r="K29" s="9">
        <v>0</v>
      </c>
      <c r="L29" s="9">
        <f t="shared" si="1"/>
        <v>40000</v>
      </c>
      <c r="M29" s="9">
        <v>11000</v>
      </c>
      <c r="N29" s="9">
        <v>29000</v>
      </c>
      <c r="O29" s="9">
        <v>0</v>
      </c>
      <c r="P29" s="9">
        <v>0</v>
      </c>
      <c r="Q29" s="9">
        <v>11000</v>
      </c>
      <c r="R29" s="7">
        <f t="shared" si="8"/>
        <v>3315543</v>
      </c>
      <c r="S29" s="1"/>
    </row>
    <row r="30" spans="1:19" s="19" customFormat="1" ht="33.75" customHeight="1">
      <c r="A30" s="15"/>
      <c r="B30" s="16" t="s">
        <v>82</v>
      </c>
      <c r="C30" s="16" t="s">
        <v>83</v>
      </c>
      <c r="D30" s="16" t="s">
        <v>77</v>
      </c>
      <c r="E30" s="39" t="s">
        <v>84</v>
      </c>
      <c r="F30" s="39"/>
      <c r="G30" s="17">
        <f t="shared" si="4"/>
        <v>1110000</v>
      </c>
      <c r="H30" s="17">
        <f>510000+600000</f>
        <v>1110000</v>
      </c>
      <c r="I30" s="17">
        <v>0</v>
      </c>
      <c r="J30" s="17">
        <v>0</v>
      </c>
      <c r="K30" s="17">
        <v>0</v>
      </c>
      <c r="L30" s="17">
        <f t="shared" si="1"/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8">
        <f t="shared" si="8"/>
        <v>1110000</v>
      </c>
      <c r="S30" s="15"/>
    </row>
    <row r="31" spans="1:19" s="14" customFormat="1" ht="18" customHeight="1">
      <c r="A31" s="10"/>
      <c r="B31" s="11" t="s">
        <v>0</v>
      </c>
      <c r="C31" s="11" t="s">
        <v>85</v>
      </c>
      <c r="D31" s="12" t="s">
        <v>0</v>
      </c>
      <c r="E31" s="44" t="s">
        <v>86</v>
      </c>
      <c r="F31" s="44"/>
      <c r="G31" s="13">
        <v>14099702</v>
      </c>
      <c r="H31" s="13">
        <f>SUM(H32:H35)</f>
        <v>11165285</v>
      </c>
      <c r="I31" s="13">
        <f>SUM(I32:I35)</f>
        <v>5176554</v>
      </c>
      <c r="J31" s="13">
        <f>SUM(J32:J35)</f>
        <v>1473054</v>
      </c>
      <c r="K31" s="13">
        <f>SUM(K32:K35)</f>
        <v>3168112</v>
      </c>
      <c r="L31" s="13">
        <f t="shared" si="1"/>
        <v>7530051</v>
      </c>
      <c r="M31" s="13">
        <f>SUM(M32:M35)</f>
        <v>7496637</v>
      </c>
      <c r="N31" s="13">
        <f>SUM(N32:N35)</f>
        <v>33414</v>
      </c>
      <c r="O31" s="13">
        <f>SUM(O32:O35)</f>
        <v>0</v>
      </c>
      <c r="P31" s="13">
        <f>SUM(P32:P35)</f>
        <v>0</v>
      </c>
      <c r="Q31" s="13">
        <f>SUM(Q32:Q35)</f>
        <v>7496637</v>
      </c>
      <c r="R31" s="13">
        <f t="shared" si="8"/>
        <v>21629753</v>
      </c>
      <c r="S31" s="10"/>
    </row>
    <row r="32" spans="1:19" s="19" customFormat="1" ht="18" customHeight="1">
      <c r="A32" s="15"/>
      <c r="B32" s="16">
        <v>116011</v>
      </c>
      <c r="C32" s="16">
        <v>6011</v>
      </c>
      <c r="D32" s="20">
        <v>610</v>
      </c>
      <c r="E32" s="42" t="s">
        <v>251</v>
      </c>
      <c r="F32" s="43"/>
      <c r="G32" s="17">
        <f aca="true" t="shared" si="9" ref="G32:G37">H32+K32</f>
        <v>41000</v>
      </c>
      <c r="H32" s="17">
        <v>41000</v>
      </c>
      <c r="I32" s="17">
        <v>0</v>
      </c>
      <c r="J32" s="17">
        <v>0</v>
      </c>
      <c r="K32" s="17">
        <v>0</v>
      </c>
      <c r="L32" s="17">
        <f>N32+Q32</f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8">
        <f t="shared" si="8"/>
        <v>41000</v>
      </c>
      <c r="S32" s="15"/>
    </row>
    <row r="33" spans="1:19" s="19" customFormat="1" ht="18" customHeight="1">
      <c r="A33" s="15"/>
      <c r="B33" s="16" t="s">
        <v>87</v>
      </c>
      <c r="C33" s="16" t="s">
        <v>88</v>
      </c>
      <c r="D33" s="16" t="s">
        <v>89</v>
      </c>
      <c r="E33" s="39" t="s">
        <v>90</v>
      </c>
      <c r="F33" s="39"/>
      <c r="G33" s="17">
        <f t="shared" si="9"/>
        <v>600000</v>
      </c>
      <c r="H33" s="17">
        <v>0</v>
      </c>
      <c r="I33" s="17">
        <v>0</v>
      </c>
      <c r="J33" s="17">
        <v>0</v>
      </c>
      <c r="K33" s="17">
        <v>600000</v>
      </c>
      <c r="L33" s="17">
        <f t="shared" si="1"/>
        <v>3500000</v>
      </c>
      <c r="M33" s="17">
        <v>3500000</v>
      </c>
      <c r="N33" s="17">
        <v>0</v>
      </c>
      <c r="O33" s="17">
        <v>0</v>
      </c>
      <c r="P33" s="17">
        <v>0</v>
      </c>
      <c r="Q33" s="17">
        <v>3500000</v>
      </c>
      <c r="R33" s="18">
        <f t="shared" si="8"/>
        <v>4100000</v>
      </c>
      <c r="S33" s="15"/>
    </row>
    <row r="34" spans="1:19" ht="27" customHeight="1">
      <c r="A34" s="1"/>
      <c r="B34" s="8" t="s">
        <v>91</v>
      </c>
      <c r="C34" s="8" t="s">
        <v>92</v>
      </c>
      <c r="D34" s="8" t="s">
        <v>89</v>
      </c>
      <c r="E34" s="40" t="s">
        <v>93</v>
      </c>
      <c r="F34" s="40"/>
      <c r="G34" s="9">
        <f t="shared" si="9"/>
        <v>500000</v>
      </c>
      <c r="H34" s="9">
        <v>500000</v>
      </c>
      <c r="I34" s="9">
        <v>409800</v>
      </c>
      <c r="J34" s="9">
        <v>0</v>
      </c>
      <c r="K34" s="9">
        <v>0</v>
      </c>
      <c r="L34" s="9">
        <f t="shared" si="1"/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7">
        <f t="shared" si="8"/>
        <v>500000</v>
      </c>
      <c r="S34" s="1"/>
    </row>
    <row r="35" spans="1:19" s="26" customFormat="1" ht="13.5" customHeight="1">
      <c r="A35" s="22"/>
      <c r="B35" s="23" t="s">
        <v>94</v>
      </c>
      <c r="C35" s="23" t="s">
        <v>95</v>
      </c>
      <c r="D35" s="23" t="s">
        <v>89</v>
      </c>
      <c r="E35" s="41" t="s">
        <v>96</v>
      </c>
      <c r="F35" s="41"/>
      <c r="G35" s="24">
        <f t="shared" si="9"/>
        <v>13192397</v>
      </c>
      <c r="H35" s="24">
        <f>10431590+55100+137595</f>
        <v>10624285</v>
      </c>
      <c r="I35" s="24">
        <f>4721654+45100</f>
        <v>4766754</v>
      </c>
      <c r="J35" s="24">
        <v>1473054</v>
      </c>
      <c r="K35" s="24">
        <f>3168112-600000</f>
        <v>2568112</v>
      </c>
      <c r="L35" s="24">
        <f t="shared" si="1"/>
        <v>4030051</v>
      </c>
      <c r="M35" s="24">
        <f>2070000+1880000+46637</f>
        <v>3996637</v>
      </c>
      <c r="N35" s="24">
        <v>33414</v>
      </c>
      <c r="O35" s="24">
        <v>0</v>
      </c>
      <c r="P35" s="24">
        <v>0</v>
      </c>
      <c r="Q35" s="24">
        <f>2070000+1880000+46637</f>
        <v>3996637</v>
      </c>
      <c r="R35" s="7">
        <f t="shared" si="8"/>
        <v>17222448</v>
      </c>
      <c r="S35" s="22"/>
    </row>
    <row r="36" spans="1:19" ht="13.5" customHeight="1">
      <c r="A36" s="1"/>
      <c r="B36" s="5" t="s">
        <v>0</v>
      </c>
      <c r="C36" s="5" t="s">
        <v>97</v>
      </c>
      <c r="D36" s="6" t="s">
        <v>0</v>
      </c>
      <c r="E36" s="38" t="s">
        <v>98</v>
      </c>
      <c r="F36" s="38"/>
      <c r="G36" s="7">
        <f t="shared" si="9"/>
        <v>3543081</v>
      </c>
      <c r="H36" s="7">
        <f>H37+H38+H39+H40+H42+H43+H44+H45</f>
        <v>1203281</v>
      </c>
      <c r="I36" s="7">
        <f>I37+I38+I39+I40+I42+I43+I44+I45</f>
        <v>0</v>
      </c>
      <c r="J36" s="7">
        <f>J37+J38+J39+J40+J42+J43+J44+J45</f>
        <v>0</v>
      </c>
      <c r="K36" s="7">
        <f>K37+K38+K39+K40+K42+K43+K44+K45</f>
        <v>2339800</v>
      </c>
      <c r="L36" s="7">
        <f t="shared" si="1"/>
        <v>2587205</v>
      </c>
      <c r="M36" s="7">
        <f>M37+M38+M39+M40+M42+M43+M44+M45</f>
        <v>878129</v>
      </c>
      <c r="N36" s="7">
        <f>N37+N38+N39+N40+N42+N43+N44+N45</f>
        <v>56795</v>
      </c>
      <c r="O36" s="7">
        <f>O37+O38+O39+O40+O42+O43+O44+O45</f>
        <v>0</v>
      </c>
      <c r="P36" s="7">
        <f>P37+P38+P39+P40+P42+P43+P44+P45</f>
        <v>0</v>
      </c>
      <c r="Q36" s="7">
        <f>Q37+Q38+Q39+Q40+Q42+Q43+Q44+Q45</f>
        <v>2530410</v>
      </c>
      <c r="R36" s="7">
        <f>R37+R38+R39+R40+R42+R43+R44</f>
        <v>5881176</v>
      </c>
      <c r="S36" s="1"/>
    </row>
    <row r="37" spans="1:19" s="19" customFormat="1" ht="13.5" customHeight="1">
      <c r="A37" s="15"/>
      <c r="B37" s="16" t="s">
        <v>99</v>
      </c>
      <c r="C37" s="16" t="s">
        <v>100</v>
      </c>
      <c r="D37" s="16" t="s">
        <v>101</v>
      </c>
      <c r="E37" s="39" t="s">
        <v>102</v>
      </c>
      <c r="F37" s="39"/>
      <c r="G37" s="17">
        <f t="shared" si="9"/>
        <v>0</v>
      </c>
      <c r="H37" s="17">
        <v>0</v>
      </c>
      <c r="I37" s="17">
        <v>0</v>
      </c>
      <c r="J37" s="17">
        <v>0</v>
      </c>
      <c r="K37" s="17">
        <v>0</v>
      </c>
      <c r="L37" s="17">
        <f t="shared" si="1"/>
        <v>740000</v>
      </c>
      <c r="M37" s="17">
        <f>200000</f>
        <v>200000</v>
      </c>
      <c r="N37" s="17">
        <f>540000-540000</f>
        <v>0</v>
      </c>
      <c r="O37" s="17">
        <v>0</v>
      </c>
      <c r="P37" s="17">
        <v>0</v>
      </c>
      <c r="Q37" s="17">
        <f>200000+540000</f>
        <v>740000</v>
      </c>
      <c r="R37" s="18">
        <f>G37+L37</f>
        <v>740000</v>
      </c>
      <c r="S37" s="15"/>
    </row>
    <row r="38" spans="1:19" ht="13.5" customHeight="1">
      <c r="A38" s="1"/>
      <c r="B38" s="8" t="s">
        <v>103</v>
      </c>
      <c r="C38" s="8" t="s">
        <v>104</v>
      </c>
      <c r="D38" s="8" t="s">
        <v>105</v>
      </c>
      <c r="E38" s="40" t="s">
        <v>106</v>
      </c>
      <c r="F38" s="40"/>
      <c r="G38" s="9">
        <f aca="true" t="shared" si="10" ref="G38:G45">H38+K38</f>
        <v>0</v>
      </c>
      <c r="H38" s="9">
        <v>0</v>
      </c>
      <c r="I38" s="9">
        <v>0</v>
      </c>
      <c r="J38" s="9">
        <v>0</v>
      </c>
      <c r="K38" s="9">
        <v>0</v>
      </c>
      <c r="L38" s="9">
        <f aca="true" t="shared" si="11" ref="L38:L45">N38+Q38</f>
        <v>509729</v>
      </c>
      <c r="M38" s="9">
        <v>509729</v>
      </c>
      <c r="N38" s="9">
        <v>0</v>
      </c>
      <c r="O38" s="9">
        <v>0</v>
      </c>
      <c r="P38" s="9">
        <v>0</v>
      </c>
      <c r="Q38" s="9">
        <v>509729</v>
      </c>
      <c r="R38" s="7">
        <f aca="true" t="shared" si="12" ref="R38:R45">G38+L38</f>
        <v>509729</v>
      </c>
      <c r="S38" s="1"/>
    </row>
    <row r="39" spans="1:19" s="19" customFormat="1" ht="26.25" customHeight="1">
      <c r="A39" s="15"/>
      <c r="B39" s="16" t="s">
        <v>107</v>
      </c>
      <c r="C39" s="16" t="s">
        <v>108</v>
      </c>
      <c r="D39" s="16" t="s">
        <v>109</v>
      </c>
      <c r="E39" s="39" t="s">
        <v>110</v>
      </c>
      <c r="F39" s="39"/>
      <c r="G39" s="17">
        <f t="shared" si="10"/>
        <v>0</v>
      </c>
      <c r="H39" s="17">
        <v>0</v>
      </c>
      <c r="I39" s="17">
        <v>0</v>
      </c>
      <c r="J39" s="17">
        <v>0</v>
      </c>
      <c r="K39" s="17">
        <v>0</v>
      </c>
      <c r="L39" s="17">
        <f t="shared" si="11"/>
        <v>688366</v>
      </c>
      <c r="M39" s="17">
        <v>88400</v>
      </c>
      <c r="N39" s="17">
        <v>0</v>
      </c>
      <c r="O39" s="17">
        <v>0</v>
      </c>
      <c r="P39" s="17">
        <v>0</v>
      </c>
      <c r="Q39" s="17">
        <f>599966+88400</f>
        <v>688366</v>
      </c>
      <c r="R39" s="18">
        <f t="shared" si="12"/>
        <v>688366</v>
      </c>
      <c r="S39" s="15"/>
    </row>
    <row r="40" spans="1:19" s="19" customFormat="1" ht="18" customHeight="1">
      <c r="A40" s="15"/>
      <c r="B40" s="16" t="s">
        <v>111</v>
      </c>
      <c r="C40" s="16" t="s">
        <v>112</v>
      </c>
      <c r="D40" s="16" t="s">
        <v>109</v>
      </c>
      <c r="E40" s="39" t="s">
        <v>113</v>
      </c>
      <c r="F40" s="39"/>
      <c r="G40" s="17">
        <f t="shared" si="10"/>
        <v>400738</v>
      </c>
      <c r="H40" s="17">
        <v>400738</v>
      </c>
      <c r="I40" s="17">
        <v>0</v>
      </c>
      <c r="J40" s="17">
        <v>0</v>
      </c>
      <c r="K40" s="17">
        <v>0</v>
      </c>
      <c r="L40" s="17">
        <f t="shared" si="11"/>
        <v>80000</v>
      </c>
      <c r="M40" s="17">
        <v>80000</v>
      </c>
      <c r="N40" s="17">
        <v>0</v>
      </c>
      <c r="O40" s="17">
        <v>0</v>
      </c>
      <c r="P40" s="17">
        <v>0</v>
      </c>
      <c r="Q40" s="17">
        <v>80000</v>
      </c>
      <c r="R40" s="18">
        <f t="shared" si="12"/>
        <v>480738</v>
      </c>
      <c r="S40" s="15"/>
    </row>
    <row r="41" spans="1:19" ht="24.75" customHeight="1">
      <c r="A41" s="1"/>
      <c r="B41" s="8"/>
      <c r="C41" s="8"/>
      <c r="D41" s="8"/>
      <c r="E41" s="50" t="s">
        <v>249</v>
      </c>
      <c r="F41" s="40"/>
      <c r="G41" s="9">
        <f t="shared" si="10"/>
        <v>70500</v>
      </c>
      <c r="H41" s="9">
        <v>70500</v>
      </c>
      <c r="I41" s="9">
        <v>0</v>
      </c>
      <c r="J41" s="9">
        <v>0</v>
      </c>
      <c r="K41" s="9">
        <v>0</v>
      </c>
      <c r="L41" s="9">
        <f t="shared" si="11"/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7">
        <f t="shared" si="12"/>
        <v>70500</v>
      </c>
      <c r="S41" s="1"/>
    </row>
    <row r="42" spans="1:19" s="19" customFormat="1" ht="25.5" customHeight="1">
      <c r="A42" s="15"/>
      <c r="B42" s="16" t="s">
        <v>114</v>
      </c>
      <c r="C42" s="16" t="s">
        <v>115</v>
      </c>
      <c r="D42" s="16" t="s">
        <v>116</v>
      </c>
      <c r="E42" s="42" t="s">
        <v>117</v>
      </c>
      <c r="F42" s="43"/>
      <c r="G42" s="9">
        <f t="shared" si="10"/>
        <v>3132743</v>
      </c>
      <c r="H42" s="17">
        <v>792943</v>
      </c>
      <c r="I42" s="17">
        <v>0</v>
      </c>
      <c r="J42" s="17">
        <v>0</v>
      </c>
      <c r="K42" s="17">
        <f>1339800+1000000</f>
        <v>2339800</v>
      </c>
      <c r="L42" s="17">
        <f t="shared" si="11"/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8">
        <f t="shared" si="12"/>
        <v>3132743</v>
      </c>
      <c r="S42" s="15"/>
    </row>
    <row r="43" spans="1:19" ht="25.5" customHeight="1">
      <c r="A43" s="1"/>
      <c r="B43" s="8" t="s">
        <v>118</v>
      </c>
      <c r="C43" s="8" t="s">
        <v>119</v>
      </c>
      <c r="D43" s="8" t="s">
        <v>116</v>
      </c>
      <c r="E43" s="40" t="s">
        <v>120</v>
      </c>
      <c r="F43" s="40"/>
      <c r="G43" s="9">
        <f t="shared" si="10"/>
        <v>0</v>
      </c>
      <c r="H43" s="9">
        <v>0</v>
      </c>
      <c r="I43" s="9">
        <v>0</v>
      </c>
      <c r="J43" s="9">
        <v>0</v>
      </c>
      <c r="K43" s="9">
        <v>0</v>
      </c>
      <c r="L43" s="9">
        <f t="shared" si="11"/>
        <v>320000</v>
      </c>
      <c r="M43" s="9">
        <v>0</v>
      </c>
      <c r="N43" s="9">
        <v>0</v>
      </c>
      <c r="O43" s="9">
        <v>0</v>
      </c>
      <c r="P43" s="9">
        <v>0</v>
      </c>
      <c r="Q43" s="9">
        <v>320000</v>
      </c>
      <c r="R43" s="7">
        <f t="shared" si="12"/>
        <v>320000</v>
      </c>
      <c r="S43" s="1"/>
    </row>
    <row r="44" spans="1:19" ht="18" customHeight="1">
      <c r="A44" s="1"/>
      <c r="B44" s="8" t="s">
        <v>121</v>
      </c>
      <c r="C44" s="8" t="s">
        <v>122</v>
      </c>
      <c r="D44" s="8" t="s">
        <v>109</v>
      </c>
      <c r="E44" s="40" t="s">
        <v>123</v>
      </c>
      <c r="F44" s="40"/>
      <c r="G44" s="9">
        <f t="shared" si="10"/>
        <v>9600</v>
      </c>
      <c r="H44" s="9">
        <v>9600</v>
      </c>
      <c r="I44" s="9">
        <v>0</v>
      </c>
      <c r="J44" s="9">
        <v>0</v>
      </c>
      <c r="K44" s="9">
        <v>0</v>
      </c>
      <c r="L44" s="9">
        <f t="shared" si="11"/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7">
        <f t="shared" si="12"/>
        <v>9600</v>
      </c>
      <c r="S44" s="1"/>
    </row>
    <row r="45" spans="1:19" s="19" customFormat="1" ht="78.75" customHeight="1">
      <c r="A45" s="15"/>
      <c r="B45" s="21" t="s">
        <v>252</v>
      </c>
      <c r="C45" s="16">
        <v>7691</v>
      </c>
      <c r="D45" s="21" t="s">
        <v>109</v>
      </c>
      <c r="E45" s="45" t="s">
        <v>253</v>
      </c>
      <c r="F45" s="46"/>
      <c r="G45" s="17">
        <f t="shared" si="10"/>
        <v>0</v>
      </c>
      <c r="H45" s="17">
        <v>0</v>
      </c>
      <c r="I45" s="17">
        <v>0</v>
      </c>
      <c r="J45" s="17">
        <v>0</v>
      </c>
      <c r="K45" s="17">
        <v>0</v>
      </c>
      <c r="L45" s="17">
        <f t="shared" si="11"/>
        <v>249110</v>
      </c>
      <c r="M45" s="17">
        <v>0</v>
      </c>
      <c r="N45" s="17">
        <v>56795</v>
      </c>
      <c r="O45" s="17">
        <v>0</v>
      </c>
      <c r="P45" s="17">
        <v>0</v>
      </c>
      <c r="Q45" s="17">
        <v>192315</v>
      </c>
      <c r="R45" s="18">
        <f t="shared" si="12"/>
        <v>249110</v>
      </c>
      <c r="S45" s="15"/>
    </row>
    <row r="46" spans="1:19" ht="13.5" customHeight="1">
      <c r="A46" s="1"/>
      <c r="B46" s="5" t="s">
        <v>0</v>
      </c>
      <c r="C46" s="5" t="s">
        <v>124</v>
      </c>
      <c r="D46" s="6" t="s">
        <v>0</v>
      </c>
      <c r="E46" s="38" t="s">
        <v>125</v>
      </c>
      <c r="F46" s="38"/>
      <c r="G46" s="7">
        <v>139000</v>
      </c>
      <c r="H46" s="7">
        <v>139000</v>
      </c>
      <c r="I46" s="7">
        <v>0</v>
      </c>
      <c r="J46" s="7">
        <v>0</v>
      </c>
      <c r="K46" s="7">
        <v>0</v>
      </c>
      <c r="L46" s="7">
        <v>470508</v>
      </c>
      <c r="M46" s="7">
        <v>0</v>
      </c>
      <c r="N46" s="7">
        <v>290508</v>
      </c>
      <c r="O46" s="7">
        <v>0</v>
      </c>
      <c r="P46" s="7">
        <v>0</v>
      </c>
      <c r="Q46" s="7">
        <v>180000</v>
      </c>
      <c r="R46" s="7">
        <f>SUM(R47:R48)</f>
        <v>609508</v>
      </c>
      <c r="S46" s="1"/>
    </row>
    <row r="47" spans="1:19" ht="25.5" customHeight="1">
      <c r="A47" s="1"/>
      <c r="B47" s="8" t="s">
        <v>126</v>
      </c>
      <c r="C47" s="8" t="s">
        <v>127</v>
      </c>
      <c r="D47" s="8" t="s">
        <v>128</v>
      </c>
      <c r="E47" s="40" t="s">
        <v>129</v>
      </c>
      <c r="F47" s="40"/>
      <c r="G47" s="9">
        <f>H47+K47</f>
        <v>100000</v>
      </c>
      <c r="H47" s="9">
        <v>100000</v>
      </c>
      <c r="I47" s="9">
        <v>0</v>
      </c>
      <c r="J47" s="9">
        <v>0</v>
      </c>
      <c r="K47" s="9">
        <v>0</v>
      </c>
      <c r="L47" s="9">
        <f aca="true" t="shared" si="13" ref="L47:L52">N47+Q47</f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7">
        <f>G47+L47</f>
        <v>100000</v>
      </c>
      <c r="S47" s="1"/>
    </row>
    <row r="48" spans="1:19" ht="18" customHeight="1">
      <c r="A48" s="1"/>
      <c r="B48" s="8" t="s">
        <v>130</v>
      </c>
      <c r="C48" s="8" t="s">
        <v>131</v>
      </c>
      <c r="D48" s="8" t="s">
        <v>132</v>
      </c>
      <c r="E48" s="40" t="s">
        <v>133</v>
      </c>
      <c r="F48" s="40"/>
      <c r="G48" s="9">
        <f>H48+K48</f>
        <v>39000</v>
      </c>
      <c r="H48" s="9">
        <v>39000</v>
      </c>
      <c r="I48" s="9">
        <v>0</v>
      </c>
      <c r="J48" s="9">
        <v>0</v>
      </c>
      <c r="K48" s="9">
        <v>0</v>
      </c>
      <c r="L48" s="9">
        <f t="shared" si="13"/>
        <v>470508</v>
      </c>
      <c r="M48" s="9">
        <v>0</v>
      </c>
      <c r="N48" s="9">
        <v>290508</v>
      </c>
      <c r="O48" s="9">
        <v>0</v>
      </c>
      <c r="P48" s="9">
        <v>0</v>
      </c>
      <c r="Q48" s="9">
        <v>180000</v>
      </c>
      <c r="R48" s="7">
        <f>G48+L48</f>
        <v>509508</v>
      </c>
      <c r="S48" s="1"/>
    </row>
    <row r="49" spans="1:19" ht="13.5" customHeight="1">
      <c r="A49" s="1"/>
      <c r="B49" s="5" t="s">
        <v>134</v>
      </c>
      <c r="C49" s="5" t="s">
        <v>0</v>
      </c>
      <c r="D49" s="6" t="s">
        <v>0</v>
      </c>
      <c r="E49" s="38" t="s">
        <v>135</v>
      </c>
      <c r="F49" s="38"/>
      <c r="G49" s="7">
        <f>H49+K49</f>
        <v>175885552</v>
      </c>
      <c r="H49" s="7">
        <f>H50</f>
        <v>175885552</v>
      </c>
      <c r="I49" s="7">
        <f>I50</f>
        <v>117018705</v>
      </c>
      <c r="J49" s="7">
        <f>J50</f>
        <v>17733836</v>
      </c>
      <c r="K49" s="7">
        <f>K50</f>
        <v>0</v>
      </c>
      <c r="L49" s="7">
        <f t="shared" si="13"/>
        <v>17498772</v>
      </c>
      <c r="M49" s="7">
        <f>M50</f>
        <v>7819254</v>
      </c>
      <c r="N49" s="7">
        <f>N50</f>
        <v>4847300</v>
      </c>
      <c r="O49" s="7">
        <f>O50</f>
        <v>0</v>
      </c>
      <c r="P49" s="7">
        <f>P50</f>
        <v>5300</v>
      </c>
      <c r="Q49" s="7">
        <f>Q50</f>
        <v>12651472</v>
      </c>
      <c r="R49" s="7">
        <f>G49+L49</f>
        <v>193384324</v>
      </c>
      <c r="S49" s="1"/>
    </row>
    <row r="50" spans="1:19" ht="13.5" customHeight="1">
      <c r="A50" s="1"/>
      <c r="B50" s="5" t="s">
        <v>136</v>
      </c>
      <c r="C50" s="5" t="s">
        <v>0</v>
      </c>
      <c r="D50" s="6" t="s">
        <v>0</v>
      </c>
      <c r="E50" s="38" t="s">
        <v>135</v>
      </c>
      <c r="F50" s="38"/>
      <c r="G50" s="7">
        <f>H50+K50</f>
        <v>175885552</v>
      </c>
      <c r="H50" s="7">
        <f>H51+H53+H65</f>
        <v>175885552</v>
      </c>
      <c r="I50" s="7">
        <f>I51+I53+I65</f>
        <v>117018705</v>
      </c>
      <c r="J50" s="7">
        <f>J51+J53+J65</f>
        <v>17733836</v>
      </c>
      <c r="K50" s="7">
        <f>K51+K53+K65</f>
        <v>0</v>
      </c>
      <c r="L50" s="7">
        <f t="shared" si="13"/>
        <v>17498772</v>
      </c>
      <c r="M50" s="7">
        <f>M51+M53+M65</f>
        <v>7819254</v>
      </c>
      <c r="N50" s="7">
        <f>N51+N53+N65</f>
        <v>4847300</v>
      </c>
      <c r="O50" s="7">
        <f>O51+O53+O65</f>
        <v>0</v>
      </c>
      <c r="P50" s="7">
        <f>P51+P53+P65</f>
        <v>5300</v>
      </c>
      <c r="Q50" s="7">
        <f>Q51+Q53+Q65</f>
        <v>12651472</v>
      </c>
      <c r="R50" s="7">
        <f>G50+L50</f>
        <v>193384324</v>
      </c>
      <c r="S50" s="1"/>
    </row>
    <row r="51" spans="1:19" ht="13.5" customHeight="1">
      <c r="A51" s="1"/>
      <c r="B51" s="5" t="s">
        <v>0</v>
      </c>
      <c r="C51" s="5" t="s">
        <v>39</v>
      </c>
      <c r="D51" s="6" t="s">
        <v>0</v>
      </c>
      <c r="E51" s="38" t="s">
        <v>40</v>
      </c>
      <c r="F51" s="38"/>
      <c r="G51" s="7">
        <v>1173231</v>
      </c>
      <c r="H51" s="7">
        <f>H52</f>
        <v>1183231</v>
      </c>
      <c r="I51" s="7">
        <f>I52</f>
        <v>928835</v>
      </c>
      <c r="J51" s="7">
        <f>J52</f>
        <v>0</v>
      </c>
      <c r="K51" s="7">
        <f>K52</f>
        <v>0</v>
      </c>
      <c r="L51" s="7">
        <f t="shared" si="13"/>
        <v>64000</v>
      </c>
      <c r="M51" s="7">
        <f aca="true" t="shared" si="14" ref="M51:R51">M52</f>
        <v>64000</v>
      </c>
      <c r="N51" s="7">
        <f t="shared" si="14"/>
        <v>0</v>
      </c>
      <c r="O51" s="7">
        <f t="shared" si="14"/>
        <v>0</v>
      </c>
      <c r="P51" s="7">
        <f t="shared" si="14"/>
        <v>0</v>
      </c>
      <c r="Q51" s="7">
        <f t="shared" si="14"/>
        <v>64000</v>
      </c>
      <c r="R51" s="7">
        <f t="shared" si="14"/>
        <v>1247231</v>
      </c>
      <c r="S51" s="1"/>
    </row>
    <row r="52" spans="1:19" s="19" customFormat="1" ht="25.5" customHeight="1">
      <c r="A52" s="15"/>
      <c r="B52" s="16" t="s">
        <v>137</v>
      </c>
      <c r="C52" s="16" t="s">
        <v>138</v>
      </c>
      <c r="D52" s="16" t="s">
        <v>43</v>
      </c>
      <c r="E52" s="39" t="s">
        <v>139</v>
      </c>
      <c r="F52" s="39"/>
      <c r="G52" s="17">
        <f>H52+K52</f>
        <v>1183231</v>
      </c>
      <c r="H52" s="17">
        <f>1173231+10000</f>
        <v>1183231</v>
      </c>
      <c r="I52" s="17">
        <v>928835</v>
      </c>
      <c r="J52" s="17">
        <v>0</v>
      </c>
      <c r="K52" s="17">
        <v>0</v>
      </c>
      <c r="L52" s="17">
        <f t="shared" si="13"/>
        <v>64000</v>
      </c>
      <c r="M52" s="17">
        <v>64000</v>
      </c>
      <c r="N52" s="17">
        <v>0</v>
      </c>
      <c r="O52" s="17">
        <v>0</v>
      </c>
      <c r="P52" s="17">
        <v>0</v>
      </c>
      <c r="Q52" s="17">
        <v>64000</v>
      </c>
      <c r="R52" s="18">
        <f>G52+L52</f>
        <v>1247231</v>
      </c>
      <c r="S52" s="15"/>
    </row>
    <row r="53" spans="1:19" ht="13.5" customHeight="1">
      <c r="A53" s="1"/>
      <c r="B53" s="5" t="s">
        <v>0</v>
      </c>
      <c r="C53" s="5" t="s">
        <v>45</v>
      </c>
      <c r="D53" s="6" t="s">
        <v>0</v>
      </c>
      <c r="E53" s="38" t="s">
        <v>46</v>
      </c>
      <c r="F53" s="38"/>
      <c r="G53" s="7">
        <f>H53+K53</f>
        <v>174702321</v>
      </c>
      <c r="H53" s="7">
        <f>SUM(H54:H64)</f>
        <v>174702321</v>
      </c>
      <c r="I53" s="7">
        <f>SUM(I54:I64)</f>
        <v>116089870</v>
      </c>
      <c r="J53" s="7">
        <f>SUM(J54:J64)</f>
        <v>17733836</v>
      </c>
      <c r="K53" s="7">
        <f>SUM(K54:K64)</f>
        <v>0</v>
      </c>
      <c r="L53" s="7">
        <f>M53+Q53</f>
        <v>14914020</v>
      </c>
      <c r="M53" s="7">
        <f>SUM(M54:M64)</f>
        <v>6982010</v>
      </c>
      <c r="N53" s="7">
        <f>SUM(N54:N64)</f>
        <v>4763300</v>
      </c>
      <c r="O53" s="7">
        <f>SUM(O54:O64)</f>
        <v>0</v>
      </c>
      <c r="P53" s="7">
        <f>SUM(P54:P64)</f>
        <v>5300</v>
      </c>
      <c r="Q53" s="7">
        <f>SUM(Q54:Q64)</f>
        <v>7932010</v>
      </c>
      <c r="R53" s="7">
        <f>G53+L53</f>
        <v>189616341</v>
      </c>
      <c r="S53" s="1"/>
    </row>
    <row r="54" spans="1:19" ht="13.5" customHeight="1">
      <c r="A54" s="1"/>
      <c r="B54" s="8" t="s">
        <v>140</v>
      </c>
      <c r="C54" s="8" t="s">
        <v>141</v>
      </c>
      <c r="D54" s="8" t="s">
        <v>142</v>
      </c>
      <c r="E54" s="40" t="s">
        <v>143</v>
      </c>
      <c r="F54" s="40"/>
      <c r="G54" s="9">
        <f>H54+K54</f>
        <v>33367110</v>
      </c>
      <c r="H54" s="9">
        <v>33367110</v>
      </c>
      <c r="I54" s="9">
        <v>20431282</v>
      </c>
      <c r="J54" s="9">
        <v>3071572</v>
      </c>
      <c r="K54" s="9">
        <v>0</v>
      </c>
      <c r="L54" s="9">
        <f>N54+Q54</f>
        <v>8033300</v>
      </c>
      <c r="M54" s="9">
        <v>5277300</v>
      </c>
      <c r="N54" s="9">
        <v>2756000</v>
      </c>
      <c r="O54" s="9">
        <v>0</v>
      </c>
      <c r="P54" s="9">
        <v>0</v>
      </c>
      <c r="Q54" s="9">
        <v>5277300</v>
      </c>
      <c r="R54" s="7">
        <f>G54+L54</f>
        <v>41400410</v>
      </c>
      <c r="S54" s="1"/>
    </row>
    <row r="55" spans="1:19" ht="18" customHeight="1">
      <c r="A55" s="1"/>
      <c r="B55" s="8" t="s">
        <v>144</v>
      </c>
      <c r="C55" s="8" t="s">
        <v>145</v>
      </c>
      <c r="D55" s="8" t="s">
        <v>146</v>
      </c>
      <c r="E55" s="40" t="s">
        <v>147</v>
      </c>
      <c r="F55" s="40"/>
      <c r="G55" s="9">
        <f aca="true" t="shared" si="15" ref="G55:G64">H55+K55</f>
        <v>44931122</v>
      </c>
      <c r="H55" s="9">
        <v>44931122</v>
      </c>
      <c r="I55" s="9">
        <v>18919465</v>
      </c>
      <c r="J55" s="9">
        <v>13266555</v>
      </c>
      <c r="K55" s="9">
        <v>0</v>
      </c>
      <c r="L55" s="9">
        <f aca="true" t="shared" si="16" ref="L55:L64">N55+Q55</f>
        <v>3483900</v>
      </c>
      <c r="M55" s="9">
        <v>636600</v>
      </c>
      <c r="N55" s="9">
        <v>1897300</v>
      </c>
      <c r="O55" s="9">
        <v>0</v>
      </c>
      <c r="P55" s="9">
        <v>5300</v>
      </c>
      <c r="Q55" s="9">
        <v>1586600</v>
      </c>
      <c r="R55" s="7">
        <f aca="true" t="shared" si="17" ref="R55:R67">G55+L55</f>
        <v>48415022</v>
      </c>
      <c r="S55" s="1"/>
    </row>
    <row r="56" spans="1:19" ht="18" customHeight="1">
      <c r="A56" s="1"/>
      <c r="B56" s="8" t="s">
        <v>148</v>
      </c>
      <c r="C56" s="8" t="s">
        <v>149</v>
      </c>
      <c r="D56" s="8" t="s">
        <v>146</v>
      </c>
      <c r="E56" s="40" t="s">
        <v>147</v>
      </c>
      <c r="F56" s="40"/>
      <c r="G56" s="9">
        <f t="shared" si="15"/>
        <v>81813700</v>
      </c>
      <c r="H56" s="9">
        <v>81813700</v>
      </c>
      <c r="I56" s="9">
        <v>67060410</v>
      </c>
      <c r="J56" s="9">
        <v>0</v>
      </c>
      <c r="K56" s="9">
        <v>0</v>
      </c>
      <c r="L56" s="9">
        <f t="shared" si="16"/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7">
        <f t="shared" si="17"/>
        <v>81813700</v>
      </c>
      <c r="S56" s="1"/>
    </row>
    <row r="57" spans="1:19" ht="25.5" customHeight="1">
      <c r="A57" s="1"/>
      <c r="B57" s="8" t="s">
        <v>150</v>
      </c>
      <c r="C57" s="8" t="s">
        <v>151</v>
      </c>
      <c r="D57" s="8" t="s">
        <v>152</v>
      </c>
      <c r="E57" s="40" t="s">
        <v>153</v>
      </c>
      <c r="F57" s="40"/>
      <c r="G57" s="9">
        <f t="shared" si="15"/>
        <v>6227081</v>
      </c>
      <c r="H57" s="9">
        <v>6227081</v>
      </c>
      <c r="I57" s="9">
        <v>4126921</v>
      </c>
      <c r="J57" s="9">
        <v>1125640</v>
      </c>
      <c r="K57" s="9">
        <v>0</v>
      </c>
      <c r="L57" s="9">
        <f t="shared" si="16"/>
        <v>110000</v>
      </c>
      <c r="M57" s="9">
        <v>0</v>
      </c>
      <c r="N57" s="9">
        <v>110000</v>
      </c>
      <c r="O57" s="9">
        <v>0</v>
      </c>
      <c r="P57" s="9">
        <v>0</v>
      </c>
      <c r="Q57" s="9">
        <v>0</v>
      </c>
      <c r="R57" s="7">
        <f t="shared" si="17"/>
        <v>6337081</v>
      </c>
      <c r="S57" s="1"/>
    </row>
    <row r="58" spans="1:19" ht="18" customHeight="1">
      <c r="A58" s="1"/>
      <c r="B58" s="8" t="s">
        <v>154</v>
      </c>
      <c r="C58" s="8" t="s">
        <v>48</v>
      </c>
      <c r="D58" s="8" t="s">
        <v>49</v>
      </c>
      <c r="E58" s="40" t="s">
        <v>50</v>
      </c>
      <c r="F58" s="40"/>
      <c r="G58" s="9">
        <f t="shared" si="15"/>
        <v>4839655</v>
      </c>
      <c r="H58" s="9">
        <v>4839655</v>
      </c>
      <c r="I58" s="9">
        <v>2890201</v>
      </c>
      <c r="J58" s="9">
        <v>123544</v>
      </c>
      <c r="K58" s="9">
        <v>0</v>
      </c>
      <c r="L58" s="9">
        <f t="shared" si="16"/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7">
        <f t="shared" si="17"/>
        <v>4839655</v>
      </c>
      <c r="S58" s="1"/>
    </row>
    <row r="59" spans="1:19" ht="13.5" customHeight="1">
      <c r="A59" s="1"/>
      <c r="B59" s="8" t="s">
        <v>155</v>
      </c>
      <c r="C59" s="8" t="s">
        <v>156</v>
      </c>
      <c r="D59" s="8" t="s">
        <v>49</v>
      </c>
      <c r="E59" s="40" t="s">
        <v>157</v>
      </c>
      <c r="F59" s="40"/>
      <c r="G59" s="9">
        <f t="shared" si="15"/>
        <v>16290</v>
      </c>
      <c r="H59" s="9">
        <v>16290</v>
      </c>
      <c r="I59" s="9">
        <v>0</v>
      </c>
      <c r="J59" s="9">
        <v>0</v>
      </c>
      <c r="K59" s="9">
        <v>0</v>
      </c>
      <c r="L59" s="9">
        <f t="shared" si="16"/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7">
        <f t="shared" si="17"/>
        <v>16290</v>
      </c>
      <c r="S59" s="1"/>
    </row>
    <row r="60" spans="1:19" ht="25.5" customHeight="1">
      <c r="A60" s="1"/>
      <c r="B60" s="8" t="s">
        <v>158</v>
      </c>
      <c r="C60" s="8" t="s">
        <v>159</v>
      </c>
      <c r="D60" s="8" t="s">
        <v>49</v>
      </c>
      <c r="E60" s="40" t="s">
        <v>160</v>
      </c>
      <c r="F60" s="40"/>
      <c r="G60" s="9">
        <f t="shared" si="15"/>
        <v>442678</v>
      </c>
      <c r="H60" s="9">
        <v>442678</v>
      </c>
      <c r="I60" s="9">
        <v>236545</v>
      </c>
      <c r="J60" s="9">
        <v>94585</v>
      </c>
      <c r="K60" s="9">
        <v>0</v>
      </c>
      <c r="L60" s="9">
        <f t="shared" si="16"/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7">
        <f t="shared" si="17"/>
        <v>442678</v>
      </c>
      <c r="S60" s="1"/>
    </row>
    <row r="61" spans="1:19" ht="25.5" customHeight="1">
      <c r="A61" s="1"/>
      <c r="B61" s="8" t="s">
        <v>161</v>
      </c>
      <c r="C61" s="8" t="s">
        <v>162</v>
      </c>
      <c r="D61" s="8" t="s">
        <v>49</v>
      </c>
      <c r="E61" s="40" t="s">
        <v>163</v>
      </c>
      <c r="F61" s="40"/>
      <c r="G61" s="9">
        <f t="shared" si="15"/>
        <v>955441</v>
      </c>
      <c r="H61" s="9">
        <v>955441</v>
      </c>
      <c r="I61" s="9">
        <v>783148</v>
      </c>
      <c r="J61" s="9">
        <v>0</v>
      </c>
      <c r="K61" s="9">
        <v>0</v>
      </c>
      <c r="L61" s="9">
        <f t="shared" si="16"/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7">
        <f t="shared" si="17"/>
        <v>955441</v>
      </c>
      <c r="S61" s="1"/>
    </row>
    <row r="62" spans="1:19" ht="25.5" customHeight="1">
      <c r="A62" s="1"/>
      <c r="B62" s="8" t="s">
        <v>164</v>
      </c>
      <c r="C62" s="8" t="s">
        <v>165</v>
      </c>
      <c r="D62" s="8" t="s">
        <v>49</v>
      </c>
      <c r="E62" s="40" t="s">
        <v>166</v>
      </c>
      <c r="F62" s="40"/>
      <c r="G62" s="9">
        <f t="shared" si="15"/>
        <v>1833153</v>
      </c>
      <c r="H62" s="9">
        <v>1833153</v>
      </c>
      <c r="I62" s="9">
        <v>1436621</v>
      </c>
      <c r="J62" s="9">
        <v>51940</v>
      </c>
      <c r="K62" s="9">
        <v>0</v>
      </c>
      <c r="L62" s="9">
        <f t="shared" si="16"/>
        <v>18000</v>
      </c>
      <c r="M62" s="9">
        <v>18000</v>
      </c>
      <c r="N62" s="9">
        <v>0</v>
      </c>
      <c r="O62" s="9">
        <v>0</v>
      </c>
      <c r="P62" s="9">
        <v>0</v>
      </c>
      <c r="Q62" s="9">
        <v>18000</v>
      </c>
      <c r="R62" s="7">
        <f t="shared" si="17"/>
        <v>1851153</v>
      </c>
      <c r="S62" s="1"/>
    </row>
    <row r="63" spans="1:19" ht="42" customHeight="1">
      <c r="A63" s="1"/>
      <c r="B63" s="8" t="s">
        <v>167</v>
      </c>
      <c r="C63" s="8" t="s">
        <v>168</v>
      </c>
      <c r="D63" s="8" t="s">
        <v>49</v>
      </c>
      <c r="E63" s="40" t="s">
        <v>169</v>
      </c>
      <c r="F63" s="40"/>
      <c r="G63" s="9">
        <f t="shared" si="15"/>
        <v>25653</v>
      </c>
      <c r="H63" s="9">
        <v>25653</v>
      </c>
      <c r="I63" s="9">
        <v>0</v>
      </c>
      <c r="J63" s="9">
        <v>0</v>
      </c>
      <c r="K63" s="9">
        <v>0</v>
      </c>
      <c r="L63" s="9">
        <f t="shared" si="16"/>
        <v>923029</v>
      </c>
      <c r="M63" s="9">
        <v>923029</v>
      </c>
      <c r="N63" s="9">
        <v>0</v>
      </c>
      <c r="O63" s="9">
        <v>0</v>
      </c>
      <c r="P63" s="9">
        <v>0</v>
      </c>
      <c r="Q63" s="9">
        <v>923029</v>
      </c>
      <c r="R63" s="7">
        <f t="shared" si="17"/>
        <v>948682</v>
      </c>
      <c r="S63" s="1"/>
    </row>
    <row r="64" spans="1:19" ht="33.75" customHeight="1">
      <c r="A64" s="1"/>
      <c r="B64" s="8" t="s">
        <v>170</v>
      </c>
      <c r="C64" s="8" t="s">
        <v>171</v>
      </c>
      <c r="D64" s="8" t="s">
        <v>49</v>
      </c>
      <c r="E64" s="40" t="s">
        <v>172</v>
      </c>
      <c r="F64" s="40"/>
      <c r="G64" s="9">
        <f t="shared" si="15"/>
        <v>250438</v>
      </c>
      <c r="H64" s="9">
        <v>250438</v>
      </c>
      <c r="I64" s="9">
        <v>205277</v>
      </c>
      <c r="J64" s="9">
        <v>0</v>
      </c>
      <c r="K64" s="9">
        <v>0</v>
      </c>
      <c r="L64" s="9">
        <f t="shared" si="16"/>
        <v>127081</v>
      </c>
      <c r="M64" s="9">
        <v>127081</v>
      </c>
      <c r="N64" s="9">
        <v>0</v>
      </c>
      <c r="O64" s="9">
        <v>0</v>
      </c>
      <c r="P64" s="9">
        <v>0</v>
      </c>
      <c r="Q64" s="9">
        <v>127081</v>
      </c>
      <c r="R64" s="7">
        <f t="shared" si="17"/>
        <v>377519</v>
      </c>
      <c r="S64" s="1"/>
    </row>
    <row r="65" spans="1:19" ht="13.5" customHeight="1">
      <c r="A65" s="1"/>
      <c r="B65" s="5" t="s">
        <v>0</v>
      </c>
      <c r="C65" s="5" t="s">
        <v>97</v>
      </c>
      <c r="D65" s="6" t="s">
        <v>0</v>
      </c>
      <c r="E65" s="38" t="s">
        <v>98</v>
      </c>
      <c r="F65" s="38"/>
      <c r="G65" s="7">
        <f aca="true" t="shared" si="18" ref="G65:G80">H65+K65</f>
        <v>0</v>
      </c>
      <c r="H65" s="7">
        <f>H66+H67</f>
        <v>0</v>
      </c>
      <c r="I65" s="7">
        <f>I66+I67</f>
        <v>0</v>
      </c>
      <c r="J65" s="7">
        <f>J66+J67</f>
        <v>0</v>
      </c>
      <c r="K65" s="7">
        <f>K66+K67</f>
        <v>0</v>
      </c>
      <c r="L65" s="7">
        <f aca="true" t="shared" si="19" ref="L65:L80">N65+Q65</f>
        <v>4739462</v>
      </c>
      <c r="M65" s="7">
        <f>M66+M67</f>
        <v>773244</v>
      </c>
      <c r="N65" s="7">
        <f>N66+N67</f>
        <v>84000</v>
      </c>
      <c r="O65" s="7">
        <f>O66+O67</f>
        <v>0</v>
      </c>
      <c r="P65" s="7">
        <f>P66+P67</f>
        <v>0</v>
      </c>
      <c r="Q65" s="7">
        <f>Q66+Q67</f>
        <v>4655462</v>
      </c>
      <c r="R65" s="7">
        <f t="shared" si="17"/>
        <v>4739462</v>
      </c>
      <c r="S65" s="1"/>
    </row>
    <row r="66" spans="1:19" ht="27.75" customHeight="1">
      <c r="A66" s="1"/>
      <c r="B66" s="8" t="s">
        <v>173</v>
      </c>
      <c r="C66" s="8" t="s">
        <v>108</v>
      </c>
      <c r="D66" s="8" t="s">
        <v>109</v>
      </c>
      <c r="E66" s="40" t="s">
        <v>110</v>
      </c>
      <c r="F66" s="40"/>
      <c r="G66" s="9">
        <f t="shared" si="18"/>
        <v>0</v>
      </c>
      <c r="H66" s="9">
        <v>0</v>
      </c>
      <c r="I66" s="9">
        <v>0</v>
      </c>
      <c r="J66" s="9">
        <v>0</v>
      </c>
      <c r="K66" s="9">
        <v>0</v>
      </c>
      <c r="L66" s="9">
        <f t="shared" si="19"/>
        <v>4639462</v>
      </c>
      <c r="M66" s="9">
        <v>773244</v>
      </c>
      <c r="N66" s="9">
        <v>0</v>
      </c>
      <c r="O66" s="9">
        <v>0</v>
      </c>
      <c r="P66" s="9">
        <v>0</v>
      </c>
      <c r="Q66" s="9">
        <v>4639462</v>
      </c>
      <c r="R66" s="7">
        <f t="shared" si="17"/>
        <v>4639462</v>
      </c>
      <c r="S66" s="1"/>
    </row>
    <row r="67" spans="1:19" s="19" customFormat="1" ht="78.75" customHeight="1">
      <c r="A67" s="15"/>
      <c r="B67" s="21" t="s">
        <v>254</v>
      </c>
      <c r="C67" s="21" t="s">
        <v>255</v>
      </c>
      <c r="D67" s="21" t="s">
        <v>109</v>
      </c>
      <c r="E67" s="45" t="s">
        <v>253</v>
      </c>
      <c r="F67" s="46"/>
      <c r="G67" s="17">
        <f t="shared" si="18"/>
        <v>0</v>
      </c>
      <c r="H67" s="17">
        <v>0</v>
      </c>
      <c r="I67" s="17">
        <v>0</v>
      </c>
      <c r="J67" s="17">
        <v>0</v>
      </c>
      <c r="K67" s="17">
        <v>0</v>
      </c>
      <c r="L67" s="17">
        <f t="shared" si="19"/>
        <v>100000</v>
      </c>
      <c r="M67" s="17">
        <v>0</v>
      </c>
      <c r="N67" s="17">
        <v>84000</v>
      </c>
      <c r="O67" s="17">
        <v>0</v>
      </c>
      <c r="P67" s="17">
        <v>0</v>
      </c>
      <c r="Q67" s="17">
        <v>16000</v>
      </c>
      <c r="R67" s="18">
        <f t="shared" si="17"/>
        <v>100000</v>
      </c>
      <c r="S67" s="15"/>
    </row>
    <row r="68" spans="1:19" ht="18" customHeight="1">
      <c r="A68" s="1"/>
      <c r="B68" s="5" t="s">
        <v>174</v>
      </c>
      <c r="C68" s="5" t="s">
        <v>0</v>
      </c>
      <c r="D68" s="6" t="s">
        <v>0</v>
      </c>
      <c r="E68" s="38" t="s">
        <v>175</v>
      </c>
      <c r="F68" s="38"/>
      <c r="G68" s="7">
        <f t="shared" si="18"/>
        <v>22810896</v>
      </c>
      <c r="H68" s="7">
        <f>H69</f>
        <v>22810896</v>
      </c>
      <c r="I68" s="7">
        <f>I69</f>
        <v>13588288</v>
      </c>
      <c r="J68" s="7">
        <f>J69</f>
        <v>493204</v>
      </c>
      <c r="K68" s="7">
        <f>K69</f>
        <v>0</v>
      </c>
      <c r="L68" s="7">
        <f t="shared" si="19"/>
        <v>724700</v>
      </c>
      <c r="M68" s="7">
        <f>M69</f>
        <v>0</v>
      </c>
      <c r="N68" s="7">
        <f>N69</f>
        <v>724700</v>
      </c>
      <c r="O68" s="7">
        <f>O69</f>
        <v>125000</v>
      </c>
      <c r="P68" s="7">
        <f>P69</f>
        <v>0</v>
      </c>
      <c r="Q68" s="7">
        <f>Q69</f>
        <v>0</v>
      </c>
      <c r="R68" s="7">
        <f>G68+L68</f>
        <v>23535596</v>
      </c>
      <c r="S68" s="1"/>
    </row>
    <row r="69" spans="1:19" ht="18" customHeight="1">
      <c r="A69" s="1"/>
      <c r="B69" s="5" t="s">
        <v>176</v>
      </c>
      <c r="C69" s="5" t="s">
        <v>0</v>
      </c>
      <c r="D69" s="6" t="s">
        <v>0</v>
      </c>
      <c r="E69" s="38" t="s">
        <v>175</v>
      </c>
      <c r="F69" s="38"/>
      <c r="G69" s="7">
        <f t="shared" si="18"/>
        <v>22810896</v>
      </c>
      <c r="H69" s="7">
        <f>H70+H72+H74</f>
        <v>22810896</v>
      </c>
      <c r="I69" s="7">
        <f>I70+I72+I74</f>
        <v>13588288</v>
      </c>
      <c r="J69" s="7">
        <f>J70+J72+J74</f>
        <v>493204</v>
      </c>
      <c r="K69" s="7">
        <f>K70+K72+K74</f>
        <v>0</v>
      </c>
      <c r="L69" s="7">
        <f t="shared" si="19"/>
        <v>724700</v>
      </c>
      <c r="M69" s="7">
        <f>M70+M72+M74</f>
        <v>0</v>
      </c>
      <c r="N69" s="7">
        <f>N70+N72+N74</f>
        <v>724700</v>
      </c>
      <c r="O69" s="7">
        <f>O70+O72+O74</f>
        <v>125000</v>
      </c>
      <c r="P69" s="7">
        <f>P70+P72+P74</f>
        <v>0</v>
      </c>
      <c r="Q69" s="7">
        <f>Q70+Q72+Q74</f>
        <v>0</v>
      </c>
      <c r="R69" s="7">
        <f>G69+L69</f>
        <v>23535596</v>
      </c>
      <c r="S69" s="1"/>
    </row>
    <row r="70" spans="1:19" ht="13.5" customHeight="1">
      <c r="A70" s="1"/>
      <c r="B70" s="5" t="s">
        <v>0</v>
      </c>
      <c r="C70" s="5" t="s">
        <v>39</v>
      </c>
      <c r="D70" s="6" t="s">
        <v>0</v>
      </c>
      <c r="E70" s="38" t="s">
        <v>40</v>
      </c>
      <c r="F70" s="38"/>
      <c r="G70" s="7">
        <f t="shared" si="18"/>
        <v>3124444</v>
      </c>
      <c r="H70" s="7">
        <f>H71</f>
        <v>3124444</v>
      </c>
      <c r="I70" s="7">
        <f>I71</f>
        <v>2458970</v>
      </c>
      <c r="J70" s="7">
        <f>J71</f>
        <v>60600</v>
      </c>
      <c r="K70" s="7">
        <f>K71</f>
        <v>0</v>
      </c>
      <c r="L70" s="7">
        <f t="shared" si="19"/>
        <v>0</v>
      </c>
      <c r="M70" s="7">
        <f>M71</f>
        <v>0</v>
      </c>
      <c r="N70" s="7">
        <f>N71</f>
        <v>0</v>
      </c>
      <c r="O70" s="7">
        <f>O71</f>
        <v>0</v>
      </c>
      <c r="P70" s="7">
        <f>P71</f>
        <v>0</v>
      </c>
      <c r="Q70" s="7">
        <f>Q71</f>
        <v>0</v>
      </c>
      <c r="R70" s="7">
        <f>G70+L70</f>
        <v>3124444</v>
      </c>
      <c r="S70" s="1"/>
    </row>
    <row r="71" spans="1:19" s="19" customFormat="1" ht="25.5" customHeight="1">
      <c r="A71" s="15"/>
      <c r="B71" s="16" t="s">
        <v>177</v>
      </c>
      <c r="C71" s="16" t="s">
        <v>138</v>
      </c>
      <c r="D71" s="16" t="s">
        <v>43</v>
      </c>
      <c r="E71" s="39" t="s">
        <v>139</v>
      </c>
      <c r="F71" s="39"/>
      <c r="G71" s="17">
        <f t="shared" si="18"/>
        <v>3124444</v>
      </c>
      <c r="H71" s="17">
        <f>3086444+15000+23000</f>
        <v>3124444</v>
      </c>
      <c r="I71" s="17">
        <v>2458970</v>
      </c>
      <c r="J71" s="17">
        <v>60600</v>
      </c>
      <c r="K71" s="17">
        <v>0</v>
      </c>
      <c r="L71" s="17">
        <f t="shared" si="19"/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8">
        <f>G71+L71</f>
        <v>3124444</v>
      </c>
      <c r="S71" s="15"/>
    </row>
    <row r="72" spans="1:19" ht="13.5" customHeight="1">
      <c r="A72" s="1"/>
      <c r="B72" s="5" t="s">
        <v>0</v>
      </c>
      <c r="C72" s="5" t="s">
        <v>51</v>
      </c>
      <c r="D72" s="6" t="s">
        <v>0</v>
      </c>
      <c r="E72" s="38" t="s">
        <v>52</v>
      </c>
      <c r="F72" s="38"/>
      <c r="G72" s="7">
        <f t="shared" si="18"/>
        <v>759969</v>
      </c>
      <c r="H72" s="7">
        <f>H73</f>
        <v>759969</v>
      </c>
      <c r="I72" s="7">
        <f>I73</f>
        <v>0</v>
      </c>
      <c r="J72" s="7">
        <f>J73</f>
        <v>0</v>
      </c>
      <c r="K72" s="7">
        <f>K73</f>
        <v>0</v>
      </c>
      <c r="L72" s="7">
        <f t="shared" si="19"/>
        <v>0</v>
      </c>
      <c r="M72" s="7">
        <f>M73</f>
        <v>0</v>
      </c>
      <c r="N72" s="7">
        <f>N73</f>
        <v>0</v>
      </c>
      <c r="O72" s="7">
        <f>O73</f>
        <v>0</v>
      </c>
      <c r="P72" s="7">
        <f>P73</f>
        <v>0</v>
      </c>
      <c r="Q72" s="7">
        <f>Q73</f>
        <v>0</v>
      </c>
      <c r="R72" s="7">
        <v>759969</v>
      </c>
      <c r="S72" s="1"/>
    </row>
    <row r="73" spans="1:19" ht="18" customHeight="1">
      <c r="A73" s="1"/>
      <c r="B73" s="8" t="s">
        <v>178</v>
      </c>
      <c r="C73" s="8" t="s">
        <v>179</v>
      </c>
      <c r="D73" s="8" t="s">
        <v>180</v>
      </c>
      <c r="E73" s="40" t="s">
        <v>181</v>
      </c>
      <c r="F73" s="40"/>
      <c r="G73" s="9">
        <f t="shared" si="18"/>
        <v>759969</v>
      </c>
      <c r="H73" s="9">
        <v>759969</v>
      </c>
      <c r="I73" s="9">
        <v>0</v>
      </c>
      <c r="J73" s="9">
        <v>0</v>
      </c>
      <c r="K73" s="9">
        <v>0</v>
      </c>
      <c r="L73" s="9">
        <f t="shared" si="19"/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7">
        <f aca="true" t="shared" si="20" ref="R73:R92">G73+L73</f>
        <v>759969</v>
      </c>
      <c r="S73" s="1"/>
    </row>
    <row r="74" spans="1:19" ht="18" customHeight="1">
      <c r="A74" s="1"/>
      <c r="B74" s="5" t="s">
        <v>0</v>
      </c>
      <c r="C74" s="5" t="s">
        <v>61</v>
      </c>
      <c r="D74" s="6" t="s">
        <v>0</v>
      </c>
      <c r="E74" s="38" t="s">
        <v>62</v>
      </c>
      <c r="F74" s="38"/>
      <c r="G74" s="7">
        <f t="shared" si="18"/>
        <v>18926483</v>
      </c>
      <c r="H74" s="7">
        <f>SUM(H75:H80)</f>
        <v>18926483</v>
      </c>
      <c r="I74" s="7">
        <f>SUM(I75:I80)</f>
        <v>11129318</v>
      </c>
      <c r="J74" s="7">
        <f>SUM(J75:J80)</f>
        <v>432604</v>
      </c>
      <c r="K74" s="7">
        <f>SUM(K75:K80)</f>
        <v>0</v>
      </c>
      <c r="L74" s="7">
        <f>N74+Q74</f>
        <v>724700</v>
      </c>
      <c r="M74" s="7">
        <f>SUM(M75:M80)</f>
        <v>0</v>
      </c>
      <c r="N74" s="7">
        <f>SUM(N75:N80)</f>
        <v>724700</v>
      </c>
      <c r="O74" s="7">
        <f>SUM(O75:O80)</f>
        <v>125000</v>
      </c>
      <c r="P74" s="7">
        <f>SUM(P75:P80)</f>
        <v>0</v>
      </c>
      <c r="Q74" s="7">
        <f>SUM(Q75:Q80)</f>
        <v>0</v>
      </c>
      <c r="R74" s="7">
        <f t="shared" si="20"/>
        <v>19651183</v>
      </c>
      <c r="S74" s="1"/>
    </row>
    <row r="75" spans="1:19" ht="18" customHeight="1">
      <c r="A75" s="1"/>
      <c r="B75" s="8" t="s">
        <v>182</v>
      </c>
      <c r="C75" s="8" t="s">
        <v>183</v>
      </c>
      <c r="D75" s="8" t="s">
        <v>151</v>
      </c>
      <c r="E75" s="40" t="s">
        <v>184</v>
      </c>
      <c r="F75" s="40"/>
      <c r="G75" s="9">
        <f t="shared" si="18"/>
        <v>100000</v>
      </c>
      <c r="H75" s="9">
        <v>100000</v>
      </c>
      <c r="I75" s="9">
        <v>0</v>
      </c>
      <c r="J75" s="9">
        <v>0</v>
      </c>
      <c r="K75" s="9">
        <v>0</v>
      </c>
      <c r="L75" s="9">
        <f t="shared" si="19"/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7">
        <f t="shared" si="20"/>
        <v>100000</v>
      </c>
      <c r="S75" s="1"/>
    </row>
    <row r="76" spans="1:19" s="19" customFormat="1" ht="25.5" customHeight="1">
      <c r="A76" s="15"/>
      <c r="B76" s="16" t="s">
        <v>185</v>
      </c>
      <c r="C76" s="16" t="s">
        <v>186</v>
      </c>
      <c r="D76" s="16" t="s">
        <v>151</v>
      </c>
      <c r="E76" s="39" t="s">
        <v>187</v>
      </c>
      <c r="F76" s="39"/>
      <c r="G76" s="17">
        <f t="shared" si="18"/>
        <v>900000</v>
      </c>
      <c r="H76" s="17">
        <f>700000+200000</f>
        <v>900000</v>
      </c>
      <c r="I76" s="17">
        <v>0</v>
      </c>
      <c r="J76" s="17">
        <v>0</v>
      </c>
      <c r="K76" s="17">
        <v>0</v>
      </c>
      <c r="L76" s="17">
        <f t="shared" si="19"/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8">
        <f t="shared" si="20"/>
        <v>900000</v>
      </c>
      <c r="S76" s="15"/>
    </row>
    <row r="77" spans="1:19" ht="25.5" customHeight="1">
      <c r="A77" s="1"/>
      <c r="B77" s="8" t="s">
        <v>188</v>
      </c>
      <c r="C77" s="8" t="s">
        <v>189</v>
      </c>
      <c r="D77" s="8" t="s">
        <v>151</v>
      </c>
      <c r="E77" s="40" t="s">
        <v>190</v>
      </c>
      <c r="F77" s="40"/>
      <c r="G77" s="9">
        <f t="shared" si="18"/>
        <v>200000</v>
      </c>
      <c r="H77" s="9">
        <v>200000</v>
      </c>
      <c r="I77" s="9">
        <v>0</v>
      </c>
      <c r="J77" s="9">
        <v>0</v>
      </c>
      <c r="K77" s="9">
        <v>0</v>
      </c>
      <c r="L77" s="9">
        <f t="shared" si="19"/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7">
        <f t="shared" si="20"/>
        <v>200000</v>
      </c>
      <c r="S77" s="1"/>
    </row>
    <row r="78" spans="1:19" ht="49.5" customHeight="1">
      <c r="A78" s="1"/>
      <c r="B78" s="8" t="s">
        <v>191</v>
      </c>
      <c r="C78" s="8" t="s">
        <v>192</v>
      </c>
      <c r="D78" s="8" t="s">
        <v>141</v>
      </c>
      <c r="E78" s="40" t="s">
        <v>193</v>
      </c>
      <c r="F78" s="40"/>
      <c r="G78" s="9">
        <f t="shared" si="18"/>
        <v>33260</v>
      </c>
      <c r="H78" s="9">
        <v>33260</v>
      </c>
      <c r="I78" s="9">
        <v>0</v>
      </c>
      <c r="J78" s="9">
        <v>0</v>
      </c>
      <c r="K78" s="9">
        <v>0</v>
      </c>
      <c r="L78" s="9">
        <f t="shared" si="19"/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7">
        <f t="shared" si="20"/>
        <v>33260</v>
      </c>
      <c r="S78" s="1"/>
    </row>
    <row r="79" spans="1:19" s="14" customFormat="1" ht="25.5" customHeight="1">
      <c r="A79" s="10"/>
      <c r="B79" s="27" t="s">
        <v>194</v>
      </c>
      <c r="C79" s="27" t="s">
        <v>195</v>
      </c>
      <c r="D79" s="27" t="s">
        <v>196</v>
      </c>
      <c r="E79" s="47" t="s">
        <v>197</v>
      </c>
      <c r="F79" s="47"/>
      <c r="G79" s="28">
        <f>-H79+K79</f>
        <v>-14857509</v>
      </c>
      <c r="H79" s="28">
        <v>14857509</v>
      </c>
      <c r="I79" s="28">
        <v>11129318</v>
      </c>
      <c r="J79" s="28">
        <v>432604</v>
      </c>
      <c r="K79" s="28">
        <v>0</v>
      </c>
      <c r="L79" s="28">
        <f t="shared" si="19"/>
        <v>724700</v>
      </c>
      <c r="M79" s="28">
        <v>0</v>
      </c>
      <c r="N79" s="28">
        <v>724700</v>
      </c>
      <c r="O79" s="28">
        <v>125000</v>
      </c>
      <c r="P79" s="28">
        <v>0</v>
      </c>
      <c r="Q79" s="28">
        <v>0</v>
      </c>
      <c r="R79" s="13">
        <f t="shared" si="20"/>
        <v>-14132809</v>
      </c>
      <c r="S79" s="10"/>
    </row>
    <row r="80" spans="1:19" s="19" customFormat="1" ht="18" customHeight="1">
      <c r="A80" s="15"/>
      <c r="B80" s="16" t="s">
        <v>198</v>
      </c>
      <c r="C80" s="16" t="s">
        <v>199</v>
      </c>
      <c r="D80" s="16" t="s">
        <v>196</v>
      </c>
      <c r="E80" s="39" t="s">
        <v>200</v>
      </c>
      <c r="F80" s="39"/>
      <c r="G80" s="17">
        <f t="shared" si="18"/>
        <v>2835714</v>
      </c>
      <c r="H80" s="17">
        <f>2535714+300000</f>
        <v>2835714</v>
      </c>
      <c r="I80" s="17">
        <v>0</v>
      </c>
      <c r="J80" s="17">
        <v>0</v>
      </c>
      <c r="K80" s="17">
        <v>0</v>
      </c>
      <c r="L80" s="17">
        <f t="shared" si="19"/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8">
        <f t="shared" si="20"/>
        <v>2835714</v>
      </c>
      <c r="S80" s="15"/>
    </row>
    <row r="81" spans="1:19" ht="25.5" customHeight="1">
      <c r="A81" s="1"/>
      <c r="B81" s="5" t="s">
        <v>201</v>
      </c>
      <c r="C81" s="5" t="s">
        <v>0</v>
      </c>
      <c r="D81" s="6" t="s">
        <v>0</v>
      </c>
      <c r="E81" s="38" t="s">
        <v>202</v>
      </c>
      <c r="F81" s="38"/>
      <c r="G81" s="7">
        <f>H81+K81</f>
        <v>16379863</v>
      </c>
      <c r="H81" s="7">
        <f>H82</f>
        <v>16379863</v>
      </c>
      <c r="I81" s="7">
        <f>I82</f>
        <v>11609188</v>
      </c>
      <c r="J81" s="7">
        <f>J82</f>
        <v>1329036</v>
      </c>
      <c r="K81" s="7">
        <f>K82</f>
        <v>0</v>
      </c>
      <c r="L81" s="7">
        <f>N81+Q81</f>
        <v>240740</v>
      </c>
      <c r="M81" s="7">
        <f>M82</f>
        <v>33000</v>
      </c>
      <c r="N81" s="7">
        <f>N82</f>
        <v>180740</v>
      </c>
      <c r="O81" s="7">
        <f>O82</f>
        <v>64621</v>
      </c>
      <c r="P81" s="7">
        <f>P82</f>
        <v>1040</v>
      </c>
      <c r="Q81" s="7">
        <f>Q82</f>
        <v>60000</v>
      </c>
      <c r="R81" s="7">
        <f t="shared" si="20"/>
        <v>16620603</v>
      </c>
      <c r="S81" s="1"/>
    </row>
    <row r="82" spans="1:19" ht="25.5" customHeight="1">
      <c r="A82" s="1"/>
      <c r="B82" s="5" t="s">
        <v>203</v>
      </c>
      <c r="C82" s="5" t="s">
        <v>0</v>
      </c>
      <c r="D82" s="6" t="s">
        <v>0</v>
      </c>
      <c r="E82" s="38" t="s">
        <v>202</v>
      </c>
      <c r="F82" s="38"/>
      <c r="G82" s="7">
        <f aca="true" t="shared" si="21" ref="G82:G91">H82+K82</f>
        <v>16379863</v>
      </c>
      <c r="H82" s="7">
        <f>H83+H85+H87</f>
        <v>16379863</v>
      </c>
      <c r="I82" s="7">
        <f>I83+I85+I87</f>
        <v>11609188</v>
      </c>
      <c r="J82" s="7">
        <f>J83+J85+J87</f>
        <v>1329036</v>
      </c>
      <c r="K82" s="7">
        <f>K83+K85+K87</f>
        <v>0</v>
      </c>
      <c r="L82" s="7">
        <f>N82+Q82</f>
        <v>240740</v>
      </c>
      <c r="M82" s="7">
        <f>M83+M85+M87</f>
        <v>33000</v>
      </c>
      <c r="N82" s="7">
        <f>N83+N85+N87</f>
        <v>180740</v>
      </c>
      <c r="O82" s="7">
        <f>O83+O85+O87</f>
        <v>64621</v>
      </c>
      <c r="P82" s="7">
        <f>P83+P85+P87</f>
        <v>1040</v>
      </c>
      <c r="Q82" s="7">
        <f>Q83+Q85+Q87</f>
        <v>60000</v>
      </c>
      <c r="R82" s="7">
        <f t="shared" si="20"/>
        <v>16620603</v>
      </c>
      <c r="S82" s="1"/>
    </row>
    <row r="83" spans="1:19" ht="13.5" customHeight="1">
      <c r="A83" s="1"/>
      <c r="B83" s="5" t="s">
        <v>0</v>
      </c>
      <c r="C83" s="5" t="s">
        <v>39</v>
      </c>
      <c r="D83" s="6" t="s">
        <v>0</v>
      </c>
      <c r="E83" s="38" t="s">
        <v>40</v>
      </c>
      <c r="F83" s="38"/>
      <c r="G83" s="7">
        <f t="shared" si="21"/>
        <v>877533</v>
      </c>
      <c r="H83" s="7">
        <f>H84</f>
        <v>877533</v>
      </c>
      <c r="I83" s="7">
        <f>I84</f>
        <v>697158</v>
      </c>
      <c r="J83" s="7">
        <f>J84</f>
        <v>0</v>
      </c>
      <c r="K83" s="7">
        <f>K84</f>
        <v>0</v>
      </c>
      <c r="L83" s="7">
        <f>M83+Q83</f>
        <v>0</v>
      </c>
      <c r="M83" s="7">
        <f>M84</f>
        <v>0</v>
      </c>
      <c r="N83" s="7">
        <f>N84</f>
        <v>0</v>
      </c>
      <c r="O83" s="7">
        <f>O84</f>
        <v>0</v>
      </c>
      <c r="P83" s="7">
        <f>P84</f>
        <v>0</v>
      </c>
      <c r="Q83" s="7">
        <f>Q84</f>
        <v>0</v>
      </c>
      <c r="R83" s="7">
        <f t="shared" si="20"/>
        <v>877533</v>
      </c>
      <c r="S83" s="1"/>
    </row>
    <row r="84" spans="1:19" s="19" customFormat="1" ht="25.5" customHeight="1">
      <c r="A84" s="15"/>
      <c r="B84" s="16" t="s">
        <v>204</v>
      </c>
      <c r="C84" s="16" t="s">
        <v>138</v>
      </c>
      <c r="D84" s="16" t="s">
        <v>43</v>
      </c>
      <c r="E84" s="39" t="s">
        <v>139</v>
      </c>
      <c r="F84" s="39"/>
      <c r="G84" s="17">
        <f t="shared" si="21"/>
        <v>877533</v>
      </c>
      <c r="H84" s="17">
        <f>870533+7000</f>
        <v>877533</v>
      </c>
      <c r="I84" s="17">
        <v>697158</v>
      </c>
      <c r="J84" s="17">
        <v>0</v>
      </c>
      <c r="K84" s="17">
        <v>0</v>
      </c>
      <c r="L84" s="17">
        <f aca="true" t="shared" si="22" ref="L84:L91">N84+Q84</f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8">
        <f t="shared" si="20"/>
        <v>877533</v>
      </c>
      <c r="S84" s="15"/>
    </row>
    <row r="85" spans="1:19" ht="13.5" customHeight="1">
      <c r="A85" s="1"/>
      <c r="B85" s="5" t="s">
        <v>0</v>
      </c>
      <c r="C85" s="5" t="s">
        <v>45</v>
      </c>
      <c r="D85" s="6" t="s">
        <v>0</v>
      </c>
      <c r="E85" s="38" t="s">
        <v>46</v>
      </c>
      <c r="F85" s="38"/>
      <c r="G85" s="7">
        <f t="shared" si="21"/>
        <v>3753335</v>
      </c>
      <c r="H85" s="7">
        <f>H86</f>
        <v>3753335</v>
      </c>
      <c r="I85" s="7">
        <f>I86</f>
        <v>2856784</v>
      </c>
      <c r="J85" s="7">
        <f>J86</f>
        <v>249422</v>
      </c>
      <c r="K85" s="7">
        <f>K86</f>
        <v>0</v>
      </c>
      <c r="L85" s="7">
        <f t="shared" si="22"/>
        <v>163000</v>
      </c>
      <c r="M85" s="7">
        <f>M86</f>
        <v>0</v>
      </c>
      <c r="N85" s="7">
        <f>N86</f>
        <v>152000</v>
      </c>
      <c r="O85" s="7">
        <f>O86</f>
        <v>56000</v>
      </c>
      <c r="P85" s="7">
        <f>P86</f>
        <v>0</v>
      </c>
      <c r="Q85" s="7">
        <f>Q86</f>
        <v>11000</v>
      </c>
      <c r="R85" s="7">
        <f t="shared" si="20"/>
        <v>3916335</v>
      </c>
      <c r="S85" s="1"/>
    </row>
    <row r="86" spans="1:19" ht="18" customHeight="1">
      <c r="A86" s="1"/>
      <c r="B86" s="8" t="s">
        <v>205</v>
      </c>
      <c r="C86" s="8" t="s">
        <v>206</v>
      </c>
      <c r="D86" s="8" t="s">
        <v>152</v>
      </c>
      <c r="E86" s="40" t="s">
        <v>207</v>
      </c>
      <c r="F86" s="40"/>
      <c r="G86" s="9">
        <f t="shared" si="21"/>
        <v>3753335</v>
      </c>
      <c r="H86" s="9">
        <v>3753335</v>
      </c>
      <c r="I86" s="9">
        <v>2856784</v>
      </c>
      <c r="J86" s="9">
        <v>249422</v>
      </c>
      <c r="K86" s="9">
        <v>0</v>
      </c>
      <c r="L86" s="9">
        <f t="shared" si="22"/>
        <v>163000</v>
      </c>
      <c r="M86" s="9">
        <v>0</v>
      </c>
      <c r="N86" s="9">
        <v>152000</v>
      </c>
      <c r="O86" s="9">
        <v>56000</v>
      </c>
      <c r="P86" s="9">
        <v>0</v>
      </c>
      <c r="Q86" s="9">
        <v>11000</v>
      </c>
      <c r="R86" s="7">
        <f t="shared" si="20"/>
        <v>3916335</v>
      </c>
      <c r="S86" s="1"/>
    </row>
    <row r="87" spans="1:19" ht="13.5" customHeight="1">
      <c r="A87" s="1"/>
      <c r="B87" s="5" t="s">
        <v>0</v>
      </c>
      <c r="C87" s="5" t="s">
        <v>67</v>
      </c>
      <c r="D87" s="6" t="s">
        <v>0</v>
      </c>
      <c r="E87" s="38" t="s">
        <v>68</v>
      </c>
      <c r="F87" s="38"/>
      <c r="G87" s="7">
        <f t="shared" si="21"/>
        <v>11748995</v>
      </c>
      <c r="H87" s="7">
        <f>SUM(H88:H91)</f>
        <v>11748995</v>
      </c>
      <c r="I87" s="7">
        <f>SUM(I88:I91)</f>
        <v>8055246</v>
      </c>
      <c r="J87" s="7">
        <f>SUM(J88:J91)</f>
        <v>1079614</v>
      </c>
      <c r="K87" s="7">
        <f>SUM(K88:K91)</f>
        <v>0</v>
      </c>
      <c r="L87" s="7">
        <f t="shared" si="22"/>
        <v>77740</v>
      </c>
      <c r="M87" s="7">
        <f>SUM(M88:M91)</f>
        <v>33000</v>
      </c>
      <c r="N87" s="7">
        <f>SUM(N88:N91)</f>
        <v>28740</v>
      </c>
      <c r="O87" s="7">
        <f>SUM(O88:O91)</f>
        <v>8621</v>
      </c>
      <c r="P87" s="7">
        <f>SUM(P88:P91)</f>
        <v>1040</v>
      </c>
      <c r="Q87" s="7">
        <f>SUM(Q88:Q91)</f>
        <v>49000</v>
      </c>
      <c r="R87" s="7">
        <f t="shared" si="20"/>
        <v>11826735</v>
      </c>
      <c r="S87" s="1"/>
    </row>
    <row r="88" spans="1:19" s="19" customFormat="1" ht="13.5" customHeight="1">
      <c r="A88" s="15"/>
      <c r="B88" s="16" t="s">
        <v>208</v>
      </c>
      <c r="C88" s="16" t="s">
        <v>209</v>
      </c>
      <c r="D88" s="16" t="s">
        <v>210</v>
      </c>
      <c r="E88" s="39" t="s">
        <v>211</v>
      </c>
      <c r="F88" s="39"/>
      <c r="G88" s="17">
        <f t="shared" si="21"/>
        <v>3355289</v>
      </c>
      <c r="H88" s="17">
        <f>3309689+45600</f>
        <v>3355289</v>
      </c>
      <c r="I88" s="17">
        <v>2375287</v>
      </c>
      <c r="J88" s="17">
        <v>347078</v>
      </c>
      <c r="K88" s="17">
        <v>0</v>
      </c>
      <c r="L88" s="17">
        <f t="shared" si="22"/>
        <v>40000</v>
      </c>
      <c r="M88" s="17">
        <v>24000</v>
      </c>
      <c r="N88" s="17">
        <v>0</v>
      </c>
      <c r="O88" s="17">
        <v>0</v>
      </c>
      <c r="P88" s="17">
        <v>0</v>
      </c>
      <c r="Q88" s="17">
        <f>16000+24000</f>
        <v>40000</v>
      </c>
      <c r="R88" s="18">
        <f t="shared" si="20"/>
        <v>3395289</v>
      </c>
      <c r="S88" s="15"/>
    </row>
    <row r="89" spans="1:19" ht="13.5" customHeight="1">
      <c r="A89" s="1"/>
      <c r="B89" s="8" t="s">
        <v>212</v>
      </c>
      <c r="C89" s="8" t="s">
        <v>213</v>
      </c>
      <c r="D89" s="8" t="s">
        <v>210</v>
      </c>
      <c r="E89" s="40" t="s">
        <v>214</v>
      </c>
      <c r="F89" s="40"/>
      <c r="G89" s="9">
        <f t="shared" si="21"/>
        <v>1058317</v>
      </c>
      <c r="H89" s="9">
        <v>1058317</v>
      </c>
      <c r="I89" s="9">
        <v>792052</v>
      </c>
      <c r="J89" s="9">
        <v>77800</v>
      </c>
      <c r="K89" s="9">
        <v>0</v>
      </c>
      <c r="L89" s="9">
        <f t="shared" si="22"/>
        <v>23400</v>
      </c>
      <c r="M89" s="9">
        <v>0</v>
      </c>
      <c r="N89" s="9">
        <v>23400</v>
      </c>
      <c r="O89" s="9">
        <v>8621</v>
      </c>
      <c r="P89" s="9">
        <v>1040</v>
      </c>
      <c r="Q89" s="9">
        <v>0</v>
      </c>
      <c r="R89" s="7">
        <f t="shared" si="20"/>
        <v>1081717</v>
      </c>
      <c r="S89" s="1"/>
    </row>
    <row r="90" spans="1:19" s="26" customFormat="1" ht="25.5" customHeight="1">
      <c r="A90" s="22"/>
      <c r="B90" s="23" t="s">
        <v>215</v>
      </c>
      <c r="C90" s="23" t="s">
        <v>216</v>
      </c>
      <c r="D90" s="23" t="s">
        <v>217</v>
      </c>
      <c r="E90" s="41" t="s">
        <v>218</v>
      </c>
      <c r="F90" s="41"/>
      <c r="G90" s="24">
        <f t="shared" si="21"/>
        <v>6757548</v>
      </c>
      <c r="H90" s="24">
        <f>6482880+200000+74668</f>
        <v>6757548</v>
      </c>
      <c r="I90" s="24">
        <v>4481164</v>
      </c>
      <c r="J90" s="24">
        <v>622055</v>
      </c>
      <c r="K90" s="24">
        <v>0</v>
      </c>
      <c r="L90" s="24">
        <f t="shared" si="22"/>
        <v>14340</v>
      </c>
      <c r="M90" s="24">
        <v>9000</v>
      </c>
      <c r="N90" s="24">
        <v>5340</v>
      </c>
      <c r="O90" s="24">
        <v>0</v>
      </c>
      <c r="P90" s="24">
        <v>0</v>
      </c>
      <c r="Q90" s="24">
        <v>9000</v>
      </c>
      <c r="R90" s="25">
        <f t="shared" si="20"/>
        <v>6771888</v>
      </c>
      <c r="S90" s="22"/>
    </row>
    <row r="91" spans="1:19" s="19" customFormat="1" ht="18" customHeight="1">
      <c r="A91" s="15"/>
      <c r="B91" s="16" t="s">
        <v>219</v>
      </c>
      <c r="C91" s="16" t="s">
        <v>220</v>
      </c>
      <c r="D91" s="16" t="s">
        <v>71</v>
      </c>
      <c r="E91" s="39" t="s">
        <v>221</v>
      </c>
      <c r="F91" s="39"/>
      <c r="G91" s="17">
        <f t="shared" si="21"/>
        <v>577841</v>
      </c>
      <c r="H91" s="17">
        <f>569841+8000</f>
        <v>577841</v>
      </c>
      <c r="I91" s="17">
        <v>406743</v>
      </c>
      <c r="J91" s="17">
        <v>32681</v>
      </c>
      <c r="K91" s="17">
        <v>0</v>
      </c>
      <c r="L91" s="17">
        <f t="shared" si="22"/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8">
        <f t="shared" si="20"/>
        <v>577841</v>
      </c>
      <c r="S91" s="15"/>
    </row>
    <row r="92" spans="1:19" ht="18" customHeight="1">
      <c r="A92" s="1"/>
      <c r="B92" s="5" t="s">
        <v>222</v>
      </c>
      <c r="C92" s="5" t="s">
        <v>0</v>
      </c>
      <c r="D92" s="6" t="s">
        <v>0</v>
      </c>
      <c r="E92" s="38" t="s">
        <v>223</v>
      </c>
      <c r="F92" s="38"/>
      <c r="G92" s="7">
        <f>G93</f>
        <v>2956028</v>
      </c>
      <c r="H92" s="7">
        <f aca="true" t="shared" si="23" ref="H92:Q92">H93</f>
        <v>2806028</v>
      </c>
      <c r="I92" s="7">
        <f t="shared" si="23"/>
        <v>1791103</v>
      </c>
      <c r="J92" s="7">
        <f t="shared" si="23"/>
        <v>60600</v>
      </c>
      <c r="K92" s="7">
        <f t="shared" si="23"/>
        <v>0</v>
      </c>
      <c r="L92" s="7">
        <f t="shared" si="23"/>
        <v>995000</v>
      </c>
      <c r="M92" s="7">
        <f t="shared" si="23"/>
        <v>995000</v>
      </c>
      <c r="N92" s="7">
        <f t="shared" si="23"/>
        <v>0</v>
      </c>
      <c r="O92" s="7">
        <f t="shared" si="23"/>
        <v>0</v>
      </c>
      <c r="P92" s="7">
        <f t="shared" si="23"/>
        <v>0</v>
      </c>
      <c r="Q92" s="7">
        <f t="shared" si="23"/>
        <v>995000</v>
      </c>
      <c r="R92" s="7">
        <f t="shared" si="20"/>
        <v>3951028</v>
      </c>
      <c r="S92" s="1"/>
    </row>
    <row r="93" spans="1:19" ht="18" customHeight="1">
      <c r="A93" s="1"/>
      <c r="B93" s="5" t="s">
        <v>224</v>
      </c>
      <c r="C93" s="5" t="s">
        <v>0</v>
      </c>
      <c r="D93" s="6" t="s">
        <v>0</v>
      </c>
      <c r="E93" s="38" t="s">
        <v>223</v>
      </c>
      <c r="F93" s="38"/>
      <c r="G93" s="7">
        <f>G94+G96+G98</f>
        <v>2956028</v>
      </c>
      <c r="H93" s="7">
        <f>H94+H96+H98</f>
        <v>2806028</v>
      </c>
      <c r="I93" s="7">
        <f>I94+I96+I98</f>
        <v>1791103</v>
      </c>
      <c r="J93" s="7">
        <f>J94+J96+J98</f>
        <v>60600</v>
      </c>
      <c r="K93" s="7">
        <f>K94+K96+K98</f>
        <v>0</v>
      </c>
      <c r="L93" s="7">
        <f>N93+Q93</f>
        <v>995000</v>
      </c>
      <c r="M93" s="7">
        <f>M94+M96+M98</f>
        <v>995000</v>
      </c>
      <c r="N93" s="7">
        <f>N94+N96+N98</f>
        <v>0</v>
      </c>
      <c r="O93" s="7">
        <f>O94+O96+O98</f>
        <v>0</v>
      </c>
      <c r="P93" s="7">
        <f>P94+P96+P98</f>
        <v>0</v>
      </c>
      <c r="Q93" s="7">
        <f>Q94+Q96+Q98</f>
        <v>995000</v>
      </c>
      <c r="R93" s="18">
        <f aca="true" t="shared" si="24" ref="R93:R102">G93+L93</f>
        <v>3951028</v>
      </c>
      <c r="S93" s="1"/>
    </row>
    <row r="94" spans="1:19" ht="13.5" customHeight="1">
      <c r="A94" s="1"/>
      <c r="B94" s="5" t="s">
        <v>0</v>
      </c>
      <c r="C94" s="5" t="s">
        <v>39</v>
      </c>
      <c r="D94" s="6" t="s">
        <v>0</v>
      </c>
      <c r="E94" s="38" t="s">
        <v>40</v>
      </c>
      <c r="F94" s="38"/>
      <c r="G94" s="7">
        <f>H94+K94</f>
        <v>2281643</v>
      </c>
      <c r="H94" s="7">
        <f>H95</f>
        <v>2281643</v>
      </c>
      <c r="I94" s="7">
        <f>I95</f>
        <v>1791103</v>
      </c>
      <c r="J94" s="7">
        <f>J95</f>
        <v>60600</v>
      </c>
      <c r="K94" s="7">
        <f>K95</f>
        <v>0</v>
      </c>
      <c r="L94" s="7">
        <f>N94+Q94</f>
        <v>0</v>
      </c>
      <c r="M94" s="7">
        <f>M95</f>
        <v>0</v>
      </c>
      <c r="N94" s="7">
        <f>N95</f>
        <v>0</v>
      </c>
      <c r="O94" s="7">
        <f>O95</f>
        <v>0</v>
      </c>
      <c r="P94" s="7">
        <f>P95</f>
        <v>0</v>
      </c>
      <c r="Q94" s="7">
        <f>Q95</f>
        <v>0</v>
      </c>
      <c r="R94" s="18">
        <f t="shared" si="24"/>
        <v>2281643</v>
      </c>
      <c r="S94" s="1"/>
    </row>
    <row r="95" spans="1:19" s="19" customFormat="1" ht="25.5" customHeight="1">
      <c r="A95" s="15"/>
      <c r="B95" s="16" t="s">
        <v>225</v>
      </c>
      <c r="C95" s="16" t="s">
        <v>138</v>
      </c>
      <c r="D95" s="16" t="s">
        <v>43</v>
      </c>
      <c r="E95" s="39" t="s">
        <v>139</v>
      </c>
      <c r="F95" s="39"/>
      <c r="G95" s="17">
        <f>H95+K95</f>
        <v>2281643</v>
      </c>
      <c r="H95" s="17">
        <f>2271643+10000</f>
        <v>2281643</v>
      </c>
      <c r="I95" s="17">
        <v>1791103</v>
      </c>
      <c r="J95" s="17">
        <v>60600</v>
      </c>
      <c r="K95" s="17">
        <v>0</v>
      </c>
      <c r="L95" s="17">
        <f>N95+Q95</f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8">
        <f t="shared" si="24"/>
        <v>2281643</v>
      </c>
      <c r="S95" s="15"/>
    </row>
    <row r="96" spans="1:19" ht="13.5" customHeight="1">
      <c r="A96" s="1"/>
      <c r="B96" s="5" t="s">
        <v>0</v>
      </c>
      <c r="C96" s="5" t="s">
        <v>226</v>
      </c>
      <c r="D96" s="6" t="s">
        <v>0</v>
      </c>
      <c r="E96" s="38" t="s">
        <v>227</v>
      </c>
      <c r="F96" s="38"/>
      <c r="G96" s="7">
        <v>150000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f t="shared" si="24"/>
        <v>150000</v>
      </c>
      <c r="S96" s="1"/>
    </row>
    <row r="97" spans="1:19" ht="13.5" customHeight="1">
      <c r="A97" s="1"/>
      <c r="B97" s="8" t="s">
        <v>228</v>
      </c>
      <c r="C97" s="8" t="s">
        <v>229</v>
      </c>
      <c r="D97" s="8" t="s">
        <v>230</v>
      </c>
      <c r="E97" s="40" t="s">
        <v>231</v>
      </c>
      <c r="F97" s="40"/>
      <c r="G97" s="9">
        <v>150000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7">
        <f t="shared" si="24"/>
        <v>150000</v>
      </c>
      <c r="S97" s="1"/>
    </row>
    <row r="98" spans="1:19" ht="13.5" customHeight="1">
      <c r="A98" s="1"/>
      <c r="B98" s="5" t="s">
        <v>0</v>
      </c>
      <c r="C98" s="5" t="s">
        <v>232</v>
      </c>
      <c r="D98" s="6" t="s">
        <v>0</v>
      </c>
      <c r="E98" s="38" t="s">
        <v>233</v>
      </c>
      <c r="F98" s="38"/>
      <c r="G98" s="17">
        <f>H98+K98</f>
        <v>524385</v>
      </c>
      <c r="H98" s="7">
        <f>SUM(H99:H101)</f>
        <v>524385</v>
      </c>
      <c r="I98" s="7">
        <f>SUM(I99:I101)</f>
        <v>0</v>
      </c>
      <c r="J98" s="7">
        <f>SUM(J99:J101)</f>
        <v>0</v>
      </c>
      <c r="K98" s="7">
        <f>SUM(K99:K101)</f>
        <v>0</v>
      </c>
      <c r="L98" s="9">
        <f>N98+Q98</f>
        <v>995000</v>
      </c>
      <c r="M98" s="7">
        <f>SUM(M99:M101)</f>
        <v>995000</v>
      </c>
      <c r="N98" s="7">
        <f>SUM(N99:N101)</f>
        <v>0</v>
      </c>
      <c r="O98" s="7">
        <f>SUM(O99:O101)</f>
        <v>0</v>
      </c>
      <c r="P98" s="7">
        <f>SUM(P99:P101)</f>
        <v>0</v>
      </c>
      <c r="Q98" s="7">
        <f>SUM(Q99:Q101)</f>
        <v>995000</v>
      </c>
      <c r="R98" s="18">
        <f t="shared" si="24"/>
        <v>1519385</v>
      </c>
      <c r="S98" s="1"/>
    </row>
    <row r="99" spans="1:19" ht="18" customHeight="1">
      <c r="A99" s="1"/>
      <c r="B99" s="8" t="s">
        <v>234</v>
      </c>
      <c r="C99" s="8" t="s">
        <v>235</v>
      </c>
      <c r="D99" s="8" t="s">
        <v>236</v>
      </c>
      <c r="E99" s="40" t="s">
        <v>237</v>
      </c>
      <c r="F99" s="40"/>
      <c r="G99" s="9">
        <f>H99+K99</f>
        <v>0</v>
      </c>
      <c r="H99" s="9">
        <v>0</v>
      </c>
      <c r="I99" s="9">
        <v>0</v>
      </c>
      <c r="J99" s="9">
        <v>0</v>
      </c>
      <c r="K99" s="9">
        <v>0</v>
      </c>
      <c r="L99" s="9">
        <f>N99+Q99</f>
        <v>700000</v>
      </c>
      <c r="M99" s="9">
        <v>700000</v>
      </c>
      <c r="N99" s="9">
        <v>0</v>
      </c>
      <c r="O99" s="9">
        <v>0</v>
      </c>
      <c r="P99" s="9">
        <v>0</v>
      </c>
      <c r="Q99" s="9">
        <v>700000</v>
      </c>
      <c r="R99" s="7">
        <f t="shared" si="24"/>
        <v>700000</v>
      </c>
      <c r="S99" s="1"/>
    </row>
    <row r="100" spans="1:19" s="19" customFormat="1" ht="13.5" customHeight="1">
      <c r="A100" s="15"/>
      <c r="B100" s="16" t="s">
        <v>238</v>
      </c>
      <c r="C100" s="16" t="s">
        <v>239</v>
      </c>
      <c r="D100" s="16" t="s">
        <v>236</v>
      </c>
      <c r="E100" s="39" t="s">
        <v>240</v>
      </c>
      <c r="F100" s="39"/>
      <c r="G100" s="17">
        <f>H100+K100</f>
        <v>154385</v>
      </c>
      <c r="H100" s="17">
        <f>5000+149385</f>
        <v>154385</v>
      </c>
      <c r="I100" s="17">
        <v>0</v>
      </c>
      <c r="J100" s="17">
        <v>0</v>
      </c>
      <c r="K100" s="17">
        <v>0</v>
      </c>
      <c r="L100" s="17">
        <f>N100+Q100</f>
        <v>195000</v>
      </c>
      <c r="M100" s="17">
        <v>195000</v>
      </c>
      <c r="N100" s="17">
        <v>0</v>
      </c>
      <c r="O100" s="17">
        <v>0</v>
      </c>
      <c r="P100" s="17">
        <v>0</v>
      </c>
      <c r="Q100" s="17">
        <v>195000</v>
      </c>
      <c r="R100" s="18">
        <f t="shared" si="24"/>
        <v>349385</v>
      </c>
      <c r="S100" s="15"/>
    </row>
    <row r="101" spans="1:19" s="19" customFormat="1" ht="25.5" customHeight="1">
      <c r="A101" s="15"/>
      <c r="B101" s="16" t="s">
        <v>241</v>
      </c>
      <c r="C101" s="16" t="s">
        <v>242</v>
      </c>
      <c r="D101" s="16" t="s">
        <v>236</v>
      </c>
      <c r="E101" s="39" t="s">
        <v>243</v>
      </c>
      <c r="F101" s="39"/>
      <c r="G101" s="17">
        <f>H101+K101</f>
        <v>370000</v>
      </c>
      <c r="H101" s="17">
        <v>370000</v>
      </c>
      <c r="I101" s="17">
        <v>0</v>
      </c>
      <c r="J101" s="17">
        <v>0</v>
      </c>
      <c r="K101" s="17">
        <v>0</v>
      </c>
      <c r="L101" s="17">
        <f>N101+Q101</f>
        <v>100000</v>
      </c>
      <c r="M101" s="17">
        <v>100000</v>
      </c>
      <c r="N101" s="17">
        <v>0</v>
      </c>
      <c r="O101" s="17">
        <v>0</v>
      </c>
      <c r="P101" s="17">
        <v>0</v>
      </c>
      <c r="Q101" s="17">
        <v>100000</v>
      </c>
      <c r="R101" s="18">
        <f t="shared" si="24"/>
        <v>470000</v>
      </c>
      <c r="S101" s="15"/>
    </row>
    <row r="102" spans="1:23" ht="15.75" customHeight="1">
      <c r="A102" s="1"/>
      <c r="B102" s="6" t="s">
        <v>244</v>
      </c>
      <c r="C102" s="6" t="s">
        <v>244</v>
      </c>
      <c r="D102" s="6" t="s">
        <v>244</v>
      </c>
      <c r="E102" s="51" t="s">
        <v>245</v>
      </c>
      <c r="F102" s="51"/>
      <c r="G102" s="7">
        <f aca="true" t="shared" si="25" ref="G102:Q102">G13+G49+G68+G81+G92</f>
        <v>292063501</v>
      </c>
      <c r="H102" s="7">
        <f t="shared" si="25"/>
        <v>286405589</v>
      </c>
      <c r="I102" s="7">
        <f t="shared" si="25"/>
        <v>179189259</v>
      </c>
      <c r="J102" s="7">
        <f t="shared" si="25"/>
        <v>22654861</v>
      </c>
      <c r="K102" s="7">
        <f t="shared" si="25"/>
        <v>5507912</v>
      </c>
      <c r="L102" s="7">
        <f t="shared" si="25"/>
        <v>31497601</v>
      </c>
      <c r="M102" s="7">
        <f t="shared" si="25"/>
        <v>18643645</v>
      </c>
      <c r="N102" s="7">
        <f t="shared" si="25"/>
        <v>6162457</v>
      </c>
      <c r="O102" s="7">
        <f t="shared" si="25"/>
        <v>189621</v>
      </c>
      <c r="P102" s="7">
        <f t="shared" si="25"/>
        <v>6340</v>
      </c>
      <c r="Q102" s="7">
        <f t="shared" si="25"/>
        <v>25335144</v>
      </c>
      <c r="R102" s="7">
        <f t="shared" si="24"/>
        <v>323561102</v>
      </c>
      <c r="S102" s="1"/>
      <c r="W102" s="7"/>
    </row>
    <row r="103" spans="1:19" ht="15.75" customHeight="1">
      <c r="A103" s="1"/>
      <c r="B103" s="1"/>
      <c r="C103" s="1"/>
      <c r="D103" s="48" t="s">
        <v>246</v>
      </c>
      <c r="E103" s="48"/>
      <c r="F103" s="48"/>
      <c r="G103" s="48"/>
      <c r="H103" s="48"/>
      <c r="I103" s="48"/>
      <c r="J103" s="1"/>
      <c r="K103" s="49" t="s">
        <v>247</v>
      </c>
      <c r="L103" s="49"/>
      <c r="M103" s="49"/>
      <c r="N103" s="49"/>
      <c r="O103" s="49"/>
      <c r="P103" s="49"/>
      <c r="Q103" s="1"/>
      <c r="R103" s="1"/>
      <c r="S103" s="1"/>
    </row>
  </sheetData>
  <sheetProtection/>
  <mergeCells count="116">
    <mergeCell ref="E42:F42"/>
    <mergeCell ref="E41:F41"/>
    <mergeCell ref="E99:F99"/>
    <mergeCell ref="E100:F100"/>
    <mergeCell ref="E101:F101"/>
    <mergeCell ref="E102:F102"/>
    <mergeCell ref="E87:F87"/>
    <mergeCell ref="E88:F88"/>
    <mergeCell ref="E89:F89"/>
    <mergeCell ref="E90:F90"/>
    <mergeCell ref="D103:I103"/>
    <mergeCell ref="K103:P103"/>
    <mergeCell ref="E93:F93"/>
    <mergeCell ref="E94:F94"/>
    <mergeCell ref="E95:F95"/>
    <mergeCell ref="E96:F96"/>
    <mergeCell ref="E97:F97"/>
    <mergeCell ref="E98:F98"/>
    <mergeCell ref="E91:F91"/>
    <mergeCell ref="E92:F92"/>
    <mergeCell ref="E81:F81"/>
    <mergeCell ref="E82:F82"/>
    <mergeCell ref="E83:F83"/>
    <mergeCell ref="E84:F84"/>
    <mergeCell ref="E85:F85"/>
    <mergeCell ref="E86:F86"/>
    <mergeCell ref="E75:F75"/>
    <mergeCell ref="E76:F76"/>
    <mergeCell ref="E77:F77"/>
    <mergeCell ref="E78:F78"/>
    <mergeCell ref="E79:F79"/>
    <mergeCell ref="E80:F80"/>
    <mergeCell ref="E69:F69"/>
    <mergeCell ref="E70:F70"/>
    <mergeCell ref="E71:F71"/>
    <mergeCell ref="E72:F72"/>
    <mergeCell ref="E73:F73"/>
    <mergeCell ref="E74:F74"/>
    <mergeCell ref="E62:F62"/>
    <mergeCell ref="E63:F63"/>
    <mergeCell ref="E64:F64"/>
    <mergeCell ref="E65:F65"/>
    <mergeCell ref="E66:F66"/>
    <mergeCell ref="E68:F68"/>
    <mergeCell ref="E67:F67"/>
    <mergeCell ref="E56:F56"/>
    <mergeCell ref="E57:F57"/>
    <mergeCell ref="E58:F58"/>
    <mergeCell ref="E59:F59"/>
    <mergeCell ref="E60:F60"/>
    <mergeCell ref="E61:F61"/>
    <mergeCell ref="E50:F50"/>
    <mergeCell ref="E51:F51"/>
    <mergeCell ref="E52:F52"/>
    <mergeCell ref="E53:F53"/>
    <mergeCell ref="E54:F54"/>
    <mergeCell ref="E55:F55"/>
    <mergeCell ref="E43:F43"/>
    <mergeCell ref="E44:F44"/>
    <mergeCell ref="E46:F46"/>
    <mergeCell ref="E47:F47"/>
    <mergeCell ref="E48:F48"/>
    <mergeCell ref="E49:F49"/>
    <mergeCell ref="E45:F45"/>
    <mergeCell ref="E36:F36"/>
    <mergeCell ref="E37:F37"/>
    <mergeCell ref="E38:F38"/>
    <mergeCell ref="E39:F39"/>
    <mergeCell ref="E40:F40"/>
    <mergeCell ref="E29:F29"/>
    <mergeCell ref="E30:F30"/>
    <mergeCell ref="E31:F31"/>
    <mergeCell ref="E33:F33"/>
    <mergeCell ref="E34:F34"/>
    <mergeCell ref="E22:F22"/>
    <mergeCell ref="E21:F21"/>
    <mergeCell ref="E35:F35"/>
    <mergeCell ref="E23:F23"/>
    <mergeCell ref="E24:F24"/>
    <mergeCell ref="E25:F25"/>
    <mergeCell ref="E26:F26"/>
    <mergeCell ref="E27:F27"/>
    <mergeCell ref="E28:F28"/>
    <mergeCell ref="E32:F32"/>
    <mergeCell ref="E15:F15"/>
    <mergeCell ref="E16:F16"/>
    <mergeCell ref="E17:F17"/>
    <mergeCell ref="E18:F18"/>
    <mergeCell ref="E19:F19"/>
    <mergeCell ref="E20:F20"/>
    <mergeCell ref="E12:F12"/>
    <mergeCell ref="E13:F13"/>
    <mergeCell ref="E14:F14"/>
    <mergeCell ref="E9:F11"/>
    <mergeCell ref="G9:K9"/>
    <mergeCell ref="L9:Q9"/>
    <mergeCell ref="R9:R11"/>
    <mergeCell ref="G10:G11"/>
    <mergeCell ref="H10:H11"/>
    <mergeCell ref="I10:J10"/>
    <mergeCell ref="K10:K11"/>
    <mergeCell ref="L10:L11"/>
    <mergeCell ref="M10:M11"/>
    <mergeCell ref="N10:N11"/>
    <mergeCell ref="O10:P10"/>
    <mergeCell ref="Q10:Q11"/>
    <mergeCell ref="B7:E7"/>
    <mergeCell ref="B9:B11"/>
    <mergeCell ref="N1:R1"/>
    <mergeCell ref="N2:R2"/>
    <mergeCell ref="N3:R3"/>
    <mergeCell ref="B4:R4"/>
    <mergeCell ref="B5:R5"/>
    <mergeCell ref="B6:E6"/>
    <mergeCell ref="C9:C11"/>
    <mergeCell ref="D9:D11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2021-06-24T07:31:04Z</dcterms:created>
  <dcterms:modified xsi:type="dcterms:W3CDTF">2021-07-14T08:46:48Z</dcterms:modified>
  <cp:category/>
  <cp:version/>
  <cp:contentType/>
  <cp:contentStatus/>
</cp:coreProperties>
</file>