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<sst xmlns="http://schemas.openxmlformats.org/spreadsheetml/2006/main" count="458" uniqueCount="121">
  <si>
    <t>Податок на прибуток під. комун. вл.</t>
  </si>
  <si>
    <t>різниця</t>
  </si>
  <si>
    <t xml:space="preserve">                                                          Аналіз виконання доходів загального фонду</t>
  </si>
  <si>
    <t>акцизний податок</t>
  </si>
  <si>
    <t xml:space="preserve">Надх.від викидів забр. реч. в атм.пов. </t>
  </si>
  <si>
    <t>Надх.від скидів забр. реч. у водні об.</t>
  </si>
  <si>
    <t>Надх.від розм. відх. у спец. відв. міс.</t>
  </si>
  <si>
    <t>Екологічний податок</t>
  </si>
  <si>
    <t>Єдиний податок</t>
  </si>
  <si>
    <t>Под.на нерух. май. юр. нежитл.</t>
  </si>
  <si>
    <t>Под.на нерух. май. юр. житл.</t>
  </si>
  <si>
    <t>План доходів на січень-грудень</t>
  </si>
  <si>
    <t>надходження доходів за січень-грудень</t>
  </si>
  <si>
    <t>за січень-грудень 2015 року</t>
  </si>
  <si>
    <t xml:space="preserve">Акцизний податок з вироб-лених в Україні товарів (продукції) </t>
  </si>
  <si>
    <t>Акцизний податок з ввезених на митну територію України товарів (продукції)</t>
  </si>
  <si>
    <t xml:space="preserve">          січень-вересень 2017 р.    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</si>
  <si>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</si>
  <si>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                                   Аналіз виконання  доходів за 2017 рік та прогноз доходів загального фонду на 2018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</si>
  <si>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</si>
  <si>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</t>
  </si>
  <si>
    <t>Доходи першого кошика</t>
  </si>
  <si>
    <t>Податок з доходів найманих працівників</t>
  </si>
  <si>
    <t>Доходи другого кошика</t>
  </si>
  <si>
    <t>Фіксований податок на доходи фіз.осіб</t>
  </si>
  <si>
    <t>Податок з доходів фіз.осіб-військовослуж.</t>
  </si>
  <si>
    <t>Податок з доходів фіз.осіб від інш.видів</t>
  </si>
  <si>
    <t>Плата за торг.патент роздр.торг.фіз.осіб</t>
  </si>
  <si>
    <t>Плата за торг.патент роздр.торг.юр.осіб</t>
  </si>
  <si>
    <t>Плата за торг.патент торг.-виробн діяльн.</t>
  </si>
  <si>
    <t>Плата за торг.патент надання побут.послуг</t>
  </si>
  <si>
    <t>Єдиний податок з юридичних осіб</t>
  </si>
  <si>
    <t>Єдиний податок з фізичних осіб</t>
  </si>
  <si>
    <t>Державне мито за оформл. документів</t>
  </si>
  <si>
    <t>Державне мито за оформл. зак.паспортів</t>
  </si>
  <si>
    <t>Адмін. Штрафи та інші санкції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</si>
  <si>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</si>
  <si>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</si>
  <si>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</si>
  <si>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</si>
  <si>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</si>
  <si>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</si>
  <si>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</si>
  <si>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на видачу ордера на квартиру</t>
  </si>
  <si>
    <t>Збір за дозвіл на розм.об’єктів торгівлі</t>
  </si>
  <si>
    <t>Збір з власників собак</t>
  </si>
  <si>
    <t>Плата за оренду</t>
  </si>
  <si>
    <t>Інші надходження</t>
  </si>
  <si>
    <t>Дотації з районного бюджету</t>
  </si>
  <si>
    <t>ВСЬОГО</t>
  </si>
  <si>
    <t>Разом доходи I та II кошиків</t>
  </si>
  <si>
    <t>Фіксов.с/г податок</t>
  </si>
  <si>
    <t>Частина приб госп.організацій</t>
  </si>
  <si>
    <t xml:space="preserve"> відхилення</t>
  </si>
  <si>
    <t>% виконання</t>
  </si>
  <si>
    <t xml:space="preserve">                                                      по Валківській міській раді</t>
  </si>
  <si>
    <t>Податок з доходів фіз.продажу нерух.майна</t>
  </si>
  <si>
    <t>Земельний податок</t>
  </si>
  <si>
    <t>Місцеві податки та збори</t>
  </si>
  <si>
    <t>Разом доходи першого кошика</t>
  </si>
  <si>
    <t>Разом доходи другого кошика</t>
  </si>
  <si>
    <t xml:space="preserve">Податок з доходів </t>
  </si>
  <si>
    <t>Інші доходи</t>
  </si>
  <si>
    <t>Штрафні санкції за рпоруш.законод</t>
  </si>
  <si>
    <t>Реалізація безхозного майна</t>
  </si>
  <si>
    <t>Податок з доходів фізичних осіб на див</t>
  </si>
  <si>
    <t>План доходів на січень</t>
  </si>
  <si>
    <t>надходження доходів за січень</t>
  </si>
  <si>
    <t xml:space="preserve">                    за                              2011 р.     </t>
  </si>
  <si>
    <t>Збір за провад. торгів. діяль. з фіз. особ.</t>
  </si>
  <si>
    <t>Збір за провад. торгів. діяль. з юр. особ.</t>
  </si>
  <si>
    <t>Зб.за пров.торг.діяль.із придб. короткот.пат.</t>
  </si>
  <si>
    <t>Збір за пров. діял. з над. плат.посл.юр.ос.</t>
  </si>
  <si>
    <t>Субвенція з держ. Бюджету</t>
  </si>
  <si>
    <t>Туристичний збір</t>
  </si>
  <si>
    <t xml:space="preserve">                                                         по Валківській міській раді</t>
  </si>
  <si>
    <t>Головний бухгалтер                          Жигилій З. В.</t>
  </si>
  <si>
    <t>Збір за пр. т. д. (опт.торг.) юр.ос.</t>
  </si>
  <si>
    <t>21010302</t>
  </si>
  <si>
    <t>Частина чистого прибутку (доходу) комунальних унітарних підприємств та їх об’єднань, що вилучається до бюджету (комунальної власності району у місті, міста районного значення, села, селища чи їх об'єднань)</t>
  </si>
  <si>
    <t>Адмін послуги інші</t>
  </si>
  <si>
    <t>Под.на нерух. май. фіз. житл.</t>
  </si>
  <si>
    <t>Транспортний податок</t>
  </si>
  <si>
    <t>Субв. На пров. виб.</t>
  </si>
  <si>
    <t xml:space="preserve">Разом доходи </t>
  </si>
  <si>
    <t>План доходів на 2015 рік уточнений</t>
  </si>
  <si>
    <t xml:space="preserve">План доходів на 2015 рік </t>
  </si>
  <si>
    <t>План доходів на січень-листопад 2015 р.</t>
  </si>
  <si>
    <t>надходження доходів за січень-листопад 2015 р.</t>
  </si>
  <si>
    <t xml:space="preserve">                                                                         </t>
  </si>
  <si>
    <t>Субв. На кредит по теплу</t>
  </si>
  <si>
    <t xml:space="preserve">Субв. На придб.ДНЗ </t>
  </si>
  <si>
    <t xml:space="preserve"> </t>
  </si>
  <si>
    <t>Субвенція на міні-проекти</t>
  </si>
  <si>
    <t xml:space="preserve">          січень-листопад 2016 р.     </t>
  </si>
  <si>
    <t>План доходів на січень-листопад</t>
  </si>
  <si>
    <t>надходження доходів за січень-листопад</t>
  </si>
  <si>
    <t>за січень-листопад 2015 року</t>
  </si>
  <si>
    <t>Под.на нерух. май. фіз. нежитл.</t>
  </si>
  <si>
    <t>субв. На пров. виборів</t>
  </si>
  <si>
    <t xml:space="preserve">План доходів на 2016 рік </t>
  </si>
  <si>
    <t>План доходів на 2016 рік уточнений</t>
  </si>
  <si>
    <t>План доходів на січень-листопад 2016 р.</t>
  </si>
  <si>
    <t>надходження доходів за січень-листопад 2016 р.</t>
  </si>
  <si>
    <t xml:space="preserve">          січень-грудень 2016 р.     </t>
  </si>
  <si>
    <t xml:space="preserve">          січень-серпень 2017 р.     </t>
  </si>
  <si>
    <t>План доходів на січень-серпень</t>
  </si>
  <si>
    <t>надходження доходів за січень-серпень</t>
  </si>
  <si>
    <t>за січень-серпень 2016 року</t>
  </si>
  <si>
    <t>Субвенція з рай. Бюджету</t>
  </si>
  <si>
    <t xml:space="preserve">          січень-червень 2017 р.     </t>
  </si>
  <si>
    <t>План доходів на січень-вересень</t>
  </si>
  <si>
    <t>надходження доходів за січень-вересень</t>
  </si>
  <si>
    <t>за січень-вересень 2016 року</t>
  </si>
  <si>
    <t xml:space="preserve">План доходів на 2017 рік </t>
  </si>
  <si>
    <t>План доходів на 2017 рік уточнений</t>
  </si>
  <si>
    <t>План доходів на січень-листопад 2017 р.</t>
  </si>
  <si>
    <t>надходження доходів за січень-листопад 2017 р.</t>
  </si>
  <si>
    <t>Прогнозний план доходів  на 2018 рік</t>
  </si>
  <si>
    <t xml:space="preserve">          січень-листопад 2017 р.     </t>
  </si>
  <si>
    <t>за січень-листопад 2016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</si>
</sst>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9"/>
      <name val="Arial Cyr"/>
      <family val="0"/>
    </font>
    <font>
      <b/>
      <sz val="10"/>
      <color indexed="9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80" fontId="0" fillId="0" borderId="4" xfId="0" applyNumberForma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80" fontId="1" fillId="0" borderId="9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180" fontId="0" fillId="0" borderId="9" xfId="0" applyNumberForma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180" fontId="1" fillId="0" borderId="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180" fontId="1" fillId="0" borderId="1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0" xfId="0" applyAlignment="1">
      <alignment/>
    </xf>
    <xf numFmtId="2" fontId="0" fillId="0" borderId="15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180" fontId="11" fillId="0" borderId="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10" fillId="0" borderId="3" xfId="0" applyNumberFormat="1" applyFont="1" applyFill="1" applyBorder="1" applyAlignment="1">
      <alignment/>
    </xf>
    <xf numFmtId="180" fontId="1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80" fontId="0" fillId="0" borderId="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/>
    </xf>
    <xf numFmtId="2" fontId="15" fillId="0" borderId="3" xfId="0" applyNumberFormat="1" applyFont="1" applyBorder="1" applyAlignment="1">
      <alignment/>
    </xf>
    <xf numFmtId="2" fontId="14" fillId="0" borderId="7" xfId="0" applyNumberFormat="1" applyFont="1" applyBorder="1" applyAlignment="1">
      <alignment/>
    </xf>
    <xf numFmtId="0" fontId="15" fillId="0" borderId="4" xfId="0" applyFont="1" applyBorder="1" applyAlignment="1">
      <alignment/>
    </xf>
    <xf numFmtId="2" fontId="14" fillId="0" borderId="1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4" fillId="0" borderId="4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8" xfId="0" applyFont="1" applyBorder="1" applyAlignment="1">
      <alignment/>
    </xf>
    <xf numFmtId="2" fontId="14" fillId="0" borderId="8" xfId="0" applyNumberFormat="1" applyFont="1" applyBorder="1" applyAlignment="1">
      <alignment/>
    </xf>
    <xf numFmtId="0" fontId="15" fillId="0" borderId="3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2" fontId="1" fillId="0" borderId="16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2" fontId="11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7" fillId="0" borderId="17" xfId="0" applyFont="1" applyBorder="1" applyAlignment="1">
      <alignment wrapText="1"/>
    </xf>
    <xf numFmtId="2" fontId="17" fillId="0" borderId="1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7" fillId="0" borderId="4" xfId="0" applyFont="1" applyBorder="1" applyAlignment="1">
      <alignment/>
    </xf>
    <xf numFmtId="2" fontId="17" fillId="0" borderId="4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2" fontId="18" fillId="0" borderId="4" xfId="0" applyNumberFormat="1" applyFont="1" applyBorder="1" applyAlignment="1">
      <alignment/>
    </xf>
    <xf numFmtId="2" fontId="19" fillId="0" borderId="4" xfId="0" applyNumberFormat="1" applyFont="1" applyFill="1" applyBorder="1" applyAlignment="1">
      <alignment/>
    </xf>
    <xf numFmtId="2" fontId="19" fillId="0" borderId="3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0" fillId="0" borderId="17" xfId="0" applyFont="1" applyBorder="1" applyAlignment="1">
      <alignment wrapText="1"/>
    </xf>
    <xf numFmtId="2" fontId="1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2" fontId="14" fillId="0" borderId="22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21" fillId="0" borderId="1" xfId="0" applyFont="1" applyBorder="1" applyAlignment="1">
      <alignment/>
    </xf>
    <xf numFmtId="2" fontId="22" fillId="0" borderId="9" xfId="0" applyNumberFormat="1" applyFont="1" applyBorder="1" applyAlignment="1">
      <alignment/>
    </xf>
    <xf numFmtId="2" fontId="22" fillId="0" borderId="2" xfId="0" applyNumberFormat="1" applyFont="1" applyBorder="1" applyAlignment="1">
      <alignment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24" xfId="0" applyNumberFormat="1" applyFont="1" applyBorder="1" applyAlignment="1">
      <alignment/>
    </xf>
    <xf numFmtId="0" fontId="21" fillId="0" borderId="3" xfId="0" applyFont="1" applyBorder="1" applyAlignment="1">
      <alignment/>
    </xf>
    <xf numFmtId="0" fontId="19" fillId="0" borderId="0" xfId="0" applyFont="1" applyAlignment="1">
      <alignment wrapText="1"/>
    </xf>
    <xf numFmtId="0" fontId="23" fillId="0" borderId="0" xfId="0" applyFont="1" applyAlignment="1">
      <alignment wrapText="1"/>
    </xf>
    <xf numFmtId="2" fontId="22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C1">
      <selection activeCell="K63" sqref="K63"/>
    </sheetView>
  </sheetViews>
  <sheetFormatPr defaultColWidth="9.00390625" defaultRowHeight="12.75"/>
  <cols>
    <col min="1" max="1" width="30.125" style="0" customWidth="1"/>
    <col min="2" max="2" width="9.375" style="0" bestFit="1" customWidth="1"/>
    <col min="3" max="3" width="10.875" style="0" customWidth="1"/>
    <col min="4" max="4" width="11.125" style="0" customWidth="1"/>
    <col min="5" max="5" width="11.875" style="0" customWidth="1"/>
    <col min="6" max="6" width="12.375" style="0" customWidth="1"/>
    <col min="7" max="7" width="11.625" style="0" customWidth="1"/>
    <col min="8" max="8" width="12.375" style="0" customWidth="1"/>
    <col min="9" max="9" width="11.625" style="0" customWidth="1"/>
    <col min="10" max="10" width="12.375" style="0" customWidth="1"/>
    <col min="11" max="11" width="11.625" style="0" customWidth="1"/>
    <col min="12" max="12" width="13.625" style="0" customWidth="1"/>
    <col min="13" max="13" width="11.625" style="0" customWidth="1"/>
    <col min="14" max="14" width="12.375" style="0" customWidth="1"/>
    <col min="15" max="15" width="12.25390625" style="0" customWidth="1"/>
  </cols>
  <sheetData>
    <row r="1" spans="1:12" ht="12.75">
      <c r="A1" s="40"/>
      <c r="B1" s="41"/>
      <c r="C1" s="41"/>
      <c r="D1" s="41"/>
      <c r="E1" s="42"/>
      <c r="F1" s="42"/>
      <c r="G1" s="42"/>
      <c r="H1" s="42"/>
      <c r="I1" s="42"/>
      <c r="J1" s="42"/>
      <c r="K1" s="129"/>
      <c r="L1" s="43" t="s">
        <v>19</v>
      </c>
    </row>
    <row r="7" spans="1:11" ht="1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7.25">
      <c r="A8" s="68" t="s">
        <v>75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7.25">
      <c r="A9" s="68"/>
      <c r="B9" s="68"/>
      <c r="C9" s="68"/>
      <c r="D9" s="68"/>
      <c r="E9" s="91"/>
      <c r="F9" s="91"/>
      <c r="G9" s="91"/>
      <c r="H9" s="91"/>
      <c r="I9" s="91"/>
      <c r="J9" s="91"/>
      <c r="K9" s="91"/>
    </row>
    <row r="10" spans="1:15" ht="66">
      <c r="A10" s="4" t="s">
        <v>20</v>
      </c>
      <c r="B10" s="5"/>
      <c r="C10" s="12" t="s">
        <v>86</v>
      </c>
      <c r="D10" s="12" t="s">
        <v>85</v>
      </c>
      <c r="E10" s="12" t="s">
        <v>87</v>
      </c>
      <c r="F10" s="114" t="s">
        <v>88</v>
      </c>
      <c r="G10" s="12" t="s">
        <v>100</v>
      </c>
      <c r="H10" s="12" t="s">
        <v>101</v>
      </c>
      <c r="I10" s="12" t="s">
        <v>102</v>
      </c>
      <c r="J10" s="114" t="s">
        <v>103</v>
      </c>
      <c r="K10" s="12" t="s">
        <v>114</v>
      </c>
      <c r="L10" s="12" t="s">
        <v>115</v>
      </c>
      <c r="M10" s="12" t="s">
        <v>116</v>
      </c>
      <c r="N10" s="114" t="s">
        <v>117</v>
      </c>
      <c r="O10" s="12" t="s">
        <v>118</v>
      </c>
    </row>
    <row r="11" spans="1:15" ht="12.75">
      <c r="A11" s="1"/>
      <c r="B11" s="6"/>
      <c r="C11" s="6"/>
      <c r="D11" s="6"/>
      <c r="E11" s="6"/>
      <c r="F11" s="115"/>
      <c r="G11" s="6"/>
      <c r="H11" s="6"/>
      <c r="I11" s="6"/>
      <c r="J11" s="115"/>
      <c r="K11" s="9"/>
      <c r="L11" s="10"/>
      <c r="M11" s="10"/>
      <c r="N11" s="10"/>
      <c r="O11" s="10"/>
    </row>
    <row r="12" spans="1:15" ht="12.75">
      <c r="A12" s="6" t="s">
        <v>33</v>
      </c>
      <c r="B12" s="6">
        <v>22090100</v>
      </c>
      <c r="C12" s="6">
        <v>5000</v>
      </c>
      <c r="D12" s="6">
        <v>14300</v>
      </c>
      <c r="E12" s="46">
        <v>14190</v>
      </c>
      <c r="F12" s="116">
        <v>14878.43</v>
      </c>
      <c r="G12" s="44">
        <v>15700</v>
      </c>
      <c r="H12" s="44">
        <v>15700</v>
      </c>
      <c r="I12" s="46">
        <v>14400</v>
      </c>
      <c r="J12" s="116">
        <v>9663.72</v>
      </c>
      <c r="K12" s="152">
        <v>10000</v>
      </c>
      <c r="L12" s="10">
        <v>10000</v>
      </c>
      <c r="M12" s="10">
        <v>9400</v>
      </c>
      <c r="N12" s="115">
        <v>4714.85</v>
      </c>
      <c r="O12" s="162">
        <v>5000</v>
      </c>
    </row>
    <row r="13" spans="1:15" ht="12.75">
      <c r="A13" s="6" t="s">
        <v>63</v>
      </c>
      <c r="B13" s="6">
        <v>22090200</v>
      </c>
      <c r="C13" s="6"/>
      <c r="D13" s="6">
        <v>3000</v>
      </c>
      <c r="E13" s="46">
        <v>3000</v>
      </c>
      <c r="F13" s="116">
        <v>3095.7</v>
      </c>
      <c r="G13" s="44">
        <v>3300</v>
      </c>
      <c r="H13" s="44">
        <v>3300</v>
      </c>
      <c r="I13" s="46">
        <v>3300</v>
      </c>
      <c r="J13" s="116"/>
      <c r="K13" s="152">
        <v>0</v>
      </c>
      <c r="L13" s="10"/>
      <c r="M13" s="10"/>
      <c r="N13" s="115"/>
      <c r="O13" s="162"/>
    </row>
    <row r="14" spans="1:15" ht="12.75">
      <c r="A14" s="6" t="s">
        <v>34</v>
      </c>
      <c r="B14" s="6">
        <v>22090400</v>
      </c>
      <c r="C14" s="6">
        <v>16000</v>
      </c>
      <c r="D14" s="20">
        <v>39300</v>
      </c>
      <c r="E14" s="46">
        <v>38430</v>
      </c>
      <c r="F14" s="116">
        <v>39066.44</v>
      </c>
      <c r="G14" s="44">
        <v>43500</v>
      </c>
      <c r="H14" s="44">
        <v>43500</v>
      </c>
      <c r="I14" s="46">
        <v>39700</v>
      </c>
      <c r="J14" s="116">
        <v>28204.37</v>
      </c>
      <c r="K14" s="152">
        <v>30000</v>
      </c>
      <c r="L14" s="10">
        <v>30000</v>
      </c>
      <c r="M14" s="10">
        <v>28800</v>
      </c>
      <c r="N14" s="115">
        <v>5796.31</v>
      </c>
      <c r="O14" s="162">
        <v>6500</v>
      </c>
    </row>
    <row r="15" spans="1:15" ht="12.75">
      <c r="A15" s="64" t="s">
        <v>63</v>
      </c>
      <c r="B15" s="80">
        <v>21080900</v>
      </c>
      <c r="C15" s="80"/>
      <c r="D15" s="80"/>
      <c r="E15" s="15"/>
      <c r="F15" s="117"/>
      <c r="G15" s="97"/>
      <c r="H15" s="97"/>
      <c r="I15" s="97"/>
      <c r="J15" s="117"/>
      <c r="K15" s="145"/>
      <c r="L15" s="10"/>
      <c r="M15" s="10"/>
      <c r="N15" s="115"/>
      <c r="O15" s="162"/>
    </row>
    <row r="16" spans="1:15" ht="13.5" thickBot="1">
      <c r="A16" s="48"/>
      <c r="B16" s="6"/>
      <c r="C16" s="49"/>
      <c r="D16" s="20"/>
      <c r="E16" s="98"/>
      <c r="F16" s="118"/>
      <c r="G16" s="71"/>
      <c r="H16" s="71"/>
      <c r="I16" s="71"/>
      <c r="J16" s="118"/>
      <c r="K16" s="146"/>
      <c r="L16" s="10"/>
      <c r="M16" s="10"/>
      <c r="N16" s="115"/>
      <c r="O16" s="162"/>
    </row>
    <row r="17" spans="1:15" ht="13.5" thickBot="1">
      <c r="A17" s="35"/>
      <c r="B17" s="99"/>
      <c r="C17" s="28">
        <f>SUM(C12:C14)</f>
        <v>21000</v>
      </c>
      <c r="D17" s="28">
        <f>SUM(D12:D14)</f>
        <v>56600</v>
      </c>
      <c r="E17" s="28">
        <f>SUM(E12:E14)</f>
        <v>55620</v>
      </c>
      <c r="F17" s="119">
        <f>+F12+F13+F14+F15</f>
        <v>57040.57000000001</v>
      </c>
      <c r="G17" s="92">
        <f>G12+G13+G14</f>
        <v>62500</v>
      </c>
      <c r="H17" s="92">
        <f>H12+H13+H14</f>
        <v>62500</v>
      </c>
      <c r="I17" s="92">
        <f>I12+I13+I14</f>
        <v>57400</v>
      </c>
      <c r="J17" s="127">
        <f>J12+J13+J14</f>
        <v>37868.09</v>
      </c>
      <c r="K17" s="92">
        <f>+K12+K13+K14+K15</f>
        <v>40000</v>
      </c>
      <c r="L17" s="149">
        <f>+L12+L13+L14+L15</f>
        <v>40000</v>
      </c>
      <c r="M17" s="92">
        <f>+M12+M13+M14+M15</f>
        <v>38200</v>
      </c>
      <c r="N17" s="127">
        <f>+N12+N13+N14+N15</f>
        <v>10511.16</v>
      </c>
      <c r="O17" s="163">
        <f>+O12+O13+O14+O15</f>
        <v>11500</v>
      </c>
    </row>
    <row r="18" spans="1:15" ht="12.75">
      <c r="A18" s="31"/>
      <c r="B18" s="32"/>
      <c r="C18" s="32"/>
      <c r="D18" s="32"/>
      <c r="E18" s="32"/>
      <c r="F18" s="120"/>
      <c r="G18" s="32"/>
      <c r="H18" s="32"/>
      <c r="I18" s="32"/>
      <c r="J18" s="120"/>
      <c r="K18" s="145"/>
      <c r="L18" s="10"/>
      <c r="M18" s="10"/>
      <c r="N18" s="115"/>
      <c r="O18" s="162"/>
    </row>
    <row r="19" spans="1:15" ht="12.75">
      <c r="A19" s="1" t="s">
        <v>58</v>
      </c>
      <c r="B19" s="2">
        <v>16000000</v>
      </c>
      <c r="C19" s="16">
        <f>C20+C21+C26+C34+C35+C38+C43+C48+C24+C47+C42+C27+C28+C29+C30+C31+C25</f>
        <v>1708150</v>
      </c>
      <c r="D19" s="16">
        <f>D20+D21+D26+D34+D35+D38+D43+D48+D24+D47+D42+D27+D28+D29+D30+D31+D25</f>
        <v>2814450</v>
      </c>
      <c r="E19" s="16">
        <f>E20+E21+E26+E34+E35+E38+E43+E48+E24+E47+E42+E27+E28+E29+E30+E31+E25</f>
        <v>2300042</v>
      </c>
      <c r="F19" s="121">
        <f>F20+F21+F26+F34+F35+F38+F43+F48+F24+F47+F42+F27+F28+F29+F30+F31+F25+F22</f>
        <v>2589720.6999999997</v>
      </c>
      <c r="G19" s="16">
        <f>G20+G21+G22+G23+G24+G25+G26+G27+G28+G29+G30+G31+G34+G42+G43+G46+G47+G48</f>
        <v>960350</v>
      </c>
      <c r="H19" s="16">
        <f>H20+H21+H26+H34+H35+H38+H43+H48+H24+H47+H42+H27+H28+H29+H30+H31+H25+H22+H46</f>
        <v>4389426</v>
      </c>
      <c r="I19" s="16">
        <f>I20+I21+I26+I34+I35+I38+I43+I48+I24+I47+I42+I27+I28+I29+I30+I31+I25+I22+I46</f>
        <v>4168986</v>
      </c>
      <c r="J19" s="16">
        <f>J20+J21+J26+J34+J35+J38+J43+J48+J24+J47+J42+J27+J28+J29+J30+J31+J25+J22+J46</f>
        <v>4114524.73</v>
      </c>
      <c r="K19" s="147">
        <f>K20+K21+K23+K26+K34+K35+K38+K43+K48+K24+K47+K42+K27+K28+K29+K30+K31+K25+K22+K46</f>
        <v>5487210</v>
      </c>
      <c r="L19" s="164">
        <f>L20+L21+L22+L23+L24+L26+L32+L33+L34+L35+L42+L46+L47+L48+L43</f>
        <v>5747810</v>
      </c>
      <c r="M19" s="147">
        <f>M20+M21+M23+M26+M34+M35+M38+M43+M48+M24+M47+M42+M27+M28+M29+M30+M31+M25+M22+M46+M32+M33</f>
        <v>5245870</v>
      </c>
      <c r="N19" s="156">
        <f>N20+N21+N23+N26+N34+N35+N38+N43+N48+N24+N47+N42+N27+N28+N29+N30+N31+N25+N22+N46+N32+N33+N44</f>
        <v>5679376.720000002</v>
      </c>
      <c r="O19" s="172">
        <f>O20+O21+O23+O26+O34+O35+O38+O43+O48+O24+O47+O42+O27+O28+O29+O30+O31+O25+O22+O46+O32+O33</f>
        <v>6826200</v>
      </c>
    </row>
    <row r="20" spans="1:15" ht="12.75">
      <c r="A20" s="6" t="s">
        <v>0</v>
      </c>
      <c r="B20" s="6">
        <v>11020202</v>
      </c>
      <c r="C20" s="6">
        <v>1500</v>
      </c>
      <c r="D20" s="6">
        <v>13800</v>
      </c>
      <c r="E20" s="44">
        <v>11500</v>
      </c>
      <c r="F20" s="115">
        <v>11440.05</v>
      </c>
      <c r="G20" s="18">
        <v>15500</v>
      </c>
      <c r="H20" s="18">
        <v>15500</v>
      </c>
      <c r="I20" s="18">
        <v>15500</v>
      </c>
      <c r="J20" s="115">
        <v>4996</v>
      </c>
      <c r="K20" s="152">
        <v>6000</v>
      </c>
      <c r="L20" s="10">
        <v>6000</v>
      </c>
      <c r="M20" s="10">
        <v>6000</v>
      </c>
      <c r="N20" s="115">
        <v>17473</v>
      </c>
      <c r="O20" s="162">
        <v>20000</v>
      </c>
    </row>
    <row r="21" spans="1:15" ht="12.75">
      <c r="A21" s="32" t="s">
        <v>10</v>
      </c>
      <c r="B21" s="32">
        <v>18010100</v>
      </c>
      <c r="C21" s="32">
        <v>2500</v>
      </c>
      <c r="D21" s="32">
        <v>2500</v>
      </c>
      <c r="E21" s="51">
        <v>2292</v>
      </c>
      <c r="F21" s="120">
        <v>964.04</v>
      </c>
      <c r="G21" s="22">
        <v>2000</v>
      </c>
      <c r="H21" s="22">
        <v>2000</v>
      </c>
      <c r="I21" s="22">
        <v>1500</v>
      </c>
      <c r="J21" s="120">
        <v>2064.96</v>
      </c>
      <c r="K21" s="152">
        <v>2500</v>
      </c>
      <c r="L21" s="10">
        <v>2500</v>
      </c>
      <c r="M21" s="10">
        <v>2000</v>
      </c>
      <c r="N21" s="115"/>
      <c r="O21" s="162"/>
    </row>
    <row r="22" spans="1:15" ht="12.75">
      <c r="A22" s="32" t="s">
        <v>81</v>
      </c>
      <c r="B22" s="32">
        <v>18010200</v>
      </c>
      <c r="C22" s="32"/>
      <c r="D22" s="32"/>
      <c r="E22" s="51"/>
      <c r="F22" s="120">
        <v>2249.91</v>
      </c>
      <c r="G22" s="22">
        <v>7000</v>
      </c>
      <c r="H22" s="22">
        <v>7000</v>
      </c>
      <c r="I22" s="22">
        <v>7000</v>
      </c>
      <c r="J22" s="120">
        <v>20481.87</v>
      </c>
      <c r="K22" s="152">
        <v>40000</v>
      </c>
      <c r="L22" s="10">
        <v>40000</v>
      </c>
      <c r="M22" s="10">
        <v>39300</v>
      </c>
      <c r="N22" s="115">
        <v>28330.21</v>
      </c>
      <c r="O22" s="162">
        <v>60000</v>
      </c>
    </row>
    <row r="23" spans="1:15" ht="12.75">
      <c r="A23" s="32" t="s">
        <v>98</v>
      </c>
      <c r="B23" s="32">
        <v>18010300</v>
      </c>
      <c r="C23" s="32"/>
      <c r="D23" s="32"/>
      <c r="E23" s="51"/>
      <c r="F23" s="120"/>
      <c r="G23" s="22"/>
      <c r="H23" s="22"/>
      <c r="I23" s="22">
        <v>0</v>
      </c>
      <c r="J23" s="120">
        <v>72650.03</v>
      </c>
      <c r="K23" s="152">
        <v>80000</v>
      </c>
      <c r="L23" s="10">
        <v>80000</v>
      </c>
      <c r="M23" s="10">
        <v>79500</v>
      </c>
      <c r="N23" s="115">
        <v>305830.32</v>
      </c>
      <c r="O23" s="162">
        <v>500000</v>
      </c>
    </row>
    <row r="24" spans="1:15" ht="12.75">
      <c r="A24" s="32" t="s">
        <v>9</v>
      </c>
      <c r="B24" s="32">
        <v>18010400</v>
      </c>
      <c r="C24" s="32"/>
      <c r="D24" s="32">
        <v>28900</v>
      </c>
      <c r="E24" s="51">
        <v>28900</v>
      </c>
      <c r="F24" s="120">
        <v>27953.28</v>
      </c>
      <c r="G24" s="22">
        <v>32000</v>
      </c>
      <c r="H24" s="22">
        <v>94450</v>
      </c>
      <c r="I24" s="22">
        <v>92450</v>
      </c>
      <c r="J24" s="120">
        <v>166005.33</v>
      </c>
      <c r="K24" s="152">
        <v>172500</v>
      </c>
      <c r="L24" s="10">
        <v>172500</v>
      </c>
      <c r="M24" s="10">
        <v>162500</v>
      </c>
      <c r="N24" s="115">
        <v>207487.21</v>
      </c>
      <c r="O24" s="162">
        <v>300000</v>
      </c>
    </row>
    <row r="25" spans="1:15" ht="12.75">
      <c r="A25" s="32" t="s">
        <v>82</v>
      </c>
      <c r="B25" s="32">
        <v>18011000</v>
      </c>
      <c r="C25" s="32"/>
      <c r="D25" s="32">
        <v>152400</v>
      </c>
      <c r="E25" s="51">
        <v>82600</v>
      </c>
      <c r="F25" s="122">
        <v>152451.6</v>
      </c>
      <c r="G25" s="51">
        <v>50000</v>
      </c>
      <c r="H25" s="51">
        <v>50000</v>
      </c>
      <c r="I25" s="51">
        <v>50000</v>
      </c>
      <c r="J25" s="122">
        <v>27900</v>
      </c>
      <c r="K25" s="152">
        <v>0</v>
      </c>
      <c r="L25" s="10"/>
      <c r="M25" s="10"/>
      <c r="N25" s="115">
        <v>18750</v>
      </c>
      <c r="O25" s="162"/>
    </row>
    <row r="26" spans="1:15" ht="12.75">
      <c r="A26" s="54" t="s">
        <v>74</v>
      </c>
      <c r="B26" s="32">
        <v>18030100</v>
      </c>
      <c r="C26" s="32">
        <v>150</v>
      </c>
      <c r="D26" s="32">
        <v>150</v>
      </c>
      <c r="E26" s="72">
        <v>150</v>
      </c>
      <c r="F26" s="120">
        <v>90.67</v>
      </c>
      <c r="G26" s="32">
        <v>150</v>
      </c>
      <c r="H26" s="32">
        <v>150</v>
      </c>
      <c r="I26" s="32">
        <v>150</v>
      </c>
      <c r="J26" s="120">
        <v>22.7</v>
      </c>
      <c r="K26" s="152">
        <v>210</v>
      </c>
      <c r="L26" s="10">
        <v>210</v>
      </c>
      <c r="M26" s="10">
        <v>210</v>
      </c>
      <c r="N26" s="115">
        <v>102.08</v>
      </c>
      <c r="O26" s="162">
        <v>200</v>
      </c>
    </row>
    <row r="27" spans="1:15" ht="12.75">
      <c r="A27" s="8" t="s">
        <v>69</v>
      </c>
      <c r="B27" s="6">
        <v>18040100</v>
      </c>
      <c r="C27" s="32"/>
      <c r="D27" s="32"/>
      <c r="E27" s="72"/>
      <c r="F27" s="122">
        <v>-606</v>
      </c>
      <c r="G27" s="51"/>
      <c r="H27" s="51"/>
      <c r="I27" s="51"/>
      <c r="J27" s="122"/>
      <c r="K27" s="145"/>
      <c r="L27" s="10"/>
      <c r="M27" s="10"/>
      <c r="N27" s="115">
        <v>-1738.85</v>
      </c>
      <c r="O27" s="162"/>
    </row>
    <row r="28" spans="1:15" ht="12.75">
      <c r="A28" s="8" t="s">
        <v>70</v>
      </c>
      <c r="B28" s="6">
        <v>18040200</v>
      </c>
      <c r="C28" s="32"/>
      <c r="D28" s="32"/>
      <c r="E28" s="72"/>
      <c r="F28" s="122">
        <v>-2076.48</v>
      </c>
      <c r="G28" s="51"/>
      <c r="H28" s="51"/>
      <c r="I28" s="51"/>
      <c r="J28" s="122">
        <v>-1005.03</v>
      </c>
      <c r="K28" s="145"/>
      <c r="L28" s="10"/>
      <c r="M28" s="10"/>
      <c r="N28" s="115"/>
      <c r="O28" s="162"/>
    </row>
    <row r="29" spans="1:15" ht="12.75">
      <c r="A29" s="6" t="s">
        <v>71</v>
      </c>
      <c r="B29" s="6">
        <v>18041000</v>
      </c>
      <c r="C29" s="32"/>
      <c r="D29" s="32"/>
      <c r="E29" s="72"/>
      <c r="F29" s="122"/>
      <c r="G29" s="51"/>
      <c r="H29" s="51"/>
      <c r="I29" s="51"/>
      <c r="J29" s="122"/>
      <c r="K29" s="145"/>
      <c r="L29" s="10"/>
      <c r="M29" s="10"/>
      <c r="N29" s="115"/>
      <c r="O29" s="162"/>
    </row>
    <row r="30" spans="1:15" ht="12.75">
      <c r="A30" s="6" t="s">
        <v>72</v>
      </c>
      <c r="B30" s="6">
        <v>18041400</v>
      </c>
      <c r="C30" s="32"/>
      <c r="D30" s="32"/>
      <c r="E30" s="72"/>
      <c r="F30" s="122"/>
      <c r="G30" s="51"/>
      <c r="H30" s="51"/>
      <c r="I30" s="51"/>
      <c r="J30" s="122"/>
      <c r="K30" s="145"/>
      <c r="L30" s="10"/>
      <c r="M30" s="10"/>
      <c r="N30" s="115"/>
      <c r="O30" s="162"/>
    </row>
    <row r="31" spans="1:15" ht="13.5" thickBot="1">
      <c r="A31" s="20" t="s">
        <v>77</v>
      </c>
      <c r="B31" s="20">
        <v>18040700</v>
      </c>
      <c r="C31" s="49"/>
      <c r="D31" s="49"/>
      <c r="E31" s="76"/>
      <c r="F31" s="123"/>
      <c r="G31" s="53"/>
      <c r="H31" s="53"/>
      <c r="I31" s="53"/>
      <c r="J31" s="123"/>
      <c r="K31" s="145"/>
      <c r="L31" s="10"/>
      <c r="M31" s="10"/>
      <c r="N31" s="115"/>
      <c r="O31" s="162"/>
    </row>
    <row r="32" spans="1:15" ht="24" thickBot="1">
      <c r="A32" s="155" t="s">
        <v>14</v>
      </c>
      <c r="B32" s="20">
        <v>14021900</v>
      </c>
      <c r="C32" s="6"/>
      <c r="D32" s="6"/>
      <c r="E32" s="46"/>
      <c r="F32" s="116"/>
      <c r="G32" s="44"/>
      <c r="H32" s="44"/>
      <c r="I32" s="44"/>
      <c r="J32" s="116"/>
      <c r="K32" s="145"/>
      <c r="L32" s="10">
        <v>55800</v>
      </c>
      <c r="M32" s="10">
        <v>55800</v>
      </c>
      <c r="N32" s="115">
        <v>151319.29</v>
      </c>
      <c r="O32" s="162">
        <v>200000</v>
      </c>
    </row>
    <row r="33" spans="1:15" ht="24" thickBot="1">
      <c r="A33" s="155" t="s">
        <v>15</v>
      </c>
      <c r="B33" s="20">
        <v>14031900</v>
      </c>
      <c r="C33" s="6"/>
      <c r="D33" s="6"/>
      <c r="E33" s="46"/>
      <c r="F33" s="116"/>
      <c r="G33" s="44"/>
      <c r="H33" s="44"/>
      <c r="I33" s="44"/>
      <c r="J33" s="116"/>
      <c r="K33" s="145"/>
      <c r="L33" s="10">
        <v>204800</v>
      </c>
      <c r="M33" s="10">
        <v>204800</v>
      </c>
      <c r="N33" s="115">
        <v>598319.45</v>
      </c>
      <c r="O33" s="162">
        <v>800000</v>
      </c>
    </row>
    <row r="34" spans="1:15" ht="12.75">
      <c r="A34" s="6" t="s">
        <v>3</v>
      </c>
      <c r="B34" s="80">
        <v>14040000</v>
      </c>
      <c r="C34" s="80">
        <v>300000</v>
      </c>
      <c r="D34" s="80">
        <v>426400</v>
      </c>
      <c r="E34" s="46">
        <v>341800</v>
      </c>
      <c r="F34" s="116">
        <v>381446.32</v>
      </c>
      <c r="G34" s="44">
        <v>418000</v>
      </c>
      <c r="H34" s="44">
        <v>1268352</v>
      </c>
      <c r="I34" s="44">
        <v>1203352</v>
      </c>
      <c r="J34" s="116">
        <v>1296476.4</v>
      </c>
      <c r="K34" s="152">
        <v>1500000</v>
      </c>
      <c r="L34" s="10">
        <v>1500000</v>
      </c>
      <c r="M34" s="10">
        <v>1370000</v>
      </c>
      <c r="N34" s="115">
        <v>607555.02</v>
      </c>
      <c r="O34" s="162">
        <v>800000</v>
      </c>
    </row>
    <row r="35" spans="1:15" ht="12.75">
      <c r="A35" s="1" t="s">
        <v>8</v>
      </c>
      <c r="B35" s="80"/>
      <c r="C35" s="89">
        <f aca="true" t="shared" si="0" ref="C35:O35">C36+C37</f>
        <v>1330000</v>
      </c>
      <c r="D35" s="89">
        <f t="shared" si="0"/>
        <v>1808300</v>
      </c>
      <c r="E35" s="89">
        <f t="shared" si="0"/>
        <v>1517600</v>
      </c>
      <c r="F35" s="124">
        <f t="shared" si="0"/>
        <v>1674503.8699999999</v>
      </c>
      <c r="G35" s="90">
        <f t="shared" si="0"/>
        <v>1900000</v>
      </c>
      <c r="H35" s="90">
        <f t="shared" si="0"/>
        <v>2516274</v>
      </c>
      <c r="I35" s="90">
        <f t="shared" si="0"/>
        <v>2399274</v>
      </c>
      <c r="J35" s="124">
        <f t="shared" si="0"/>
        <v>2458822.4699999997</v>
      </c>
      <c r="K35" s="148">
        <f t="shared" si="0"/>
        <v>3500000</v>
      </c>
      <c r="L35" s="148">
        <f t="shared" si="0"/>
        <v>3500000</v>
      </c>
      <c r="M35" s="148">
        <f>M36+M37</f>
        <v>3155800</v>
      </c>
      <c r="N35" s="158">
        <f t="shared" si="0"/>
        <v>3269306.35</v>
      </c>
      <c r="O35" s="165">
        <f t="shared" si="0"/>
        <v>3565000</v>
      </c>
    </row>
    <row r="36" spans="1:15" ht="12.75">
      <c r="A36" s="87" t="s">
        <v>31</v>
      </c>
      <c r="B36" s="18">
        <v>18050300</v>
      </c>
      <c r="C36" s="22">
        <v>430000</v>
      </c>
      <c r="D36" s="22">
        <v>628000</v>
      </c>
      <c r="E36" s="72">
        <v>441200</v>
      </c>
      <c r="F36" s="122">
        <v>534109.96</v>
      </c>
      <c r="G36" s="51">
        <v>600000</v>
      </c>
      <c r="H36" s="51">
        <v>600000</v>
      </c>
      <c r="I36" s="51">
        <v>543500</v>
      </c>
      <c r="J36" s="122">
        <v>460862.28</v>
      </c>
      <c r="K36" s="152">
        <v>800000</v>
      </c>
      <c r="L36" s="10">
        <v>800000</v>
      </c>
      <c r="M36" s="10">
        <v>766300</v>
      </c>
      <c r="N36" s="115">
        <v>379419.18</v>
      </c>
      <c r="O36" s="162">
        <v>415000</v>
      </c>
    </row>
    <row r="37" spans="1:15" ht="12.75">
      <c r="A37" s="87" t="s">
        <v>32</v>
      </c>
      <c r="B37" s="18">
        <v>18050400</v>
      </c>
      <c r="C37" s="22">
        <v>900000</v>
      </c>
      <c r="D37" s="22">
        <v>1180300</v>
      </c>
      <c r="E37" s="72">
        <v>1076400</v>
      </c>
      <c r="F37" s="122">
        <v>1140393.91</v>
      </c>
      <c r="G37" s="51">
        <v>1300000</v>
      </c>
      <c r="H37" s="51">
        <v>1916274</v>
      </c>
      <c r="I37" s="51">
        <v>1855774</v>
      </c>
      <c r="J37" s="122">
        <v>1997960.19</v>
      </c>
      <c r="K37" s="152">
        <v>2700000</v>
      </c>
      <c r="L37" s="10">
        <v>2700000</v>
      </c>
      <c r="M37" s="10">
        <v>2389500</v>
      </c>
      <c r="N37" s="115">
        <v>2889887.17</v>
      </c>
      <c r="O37" s="162">
        <v>3150000</v>
      </c>
    </row>
    <row r="38" spans="1:15" ht="12.75">
      <c r="A38" s="88" t="s">
        <v>7</v>
      </c>
      <c r="B38" s="18"/>
      <c r="C38" s="89">
        <f>C39+C40+C41</f>
        <v>45000</v>
      </c>
      <c r="D38" s="89">
        <f>D39+D40+D41</f>
        <v>45000</v>
      </c>
      <c r="E38" s="89">
        <f>E39+E40+E41</f>
        <v>33500</v>
      </c>
      <c r="F38" s="124">
        <f>F39+F40+F41</f>
        <v>11767.36</v>
      </c>
      <c r="G38" s="90"/>
      <c r="H38" s="90"/>
      <c r="I38" s="90"/>
      <c r="J38" s="124"/>
      <c r="K38" s="153">
        <f>K39+K40+K41</f>
        <v>0</v>
      </c>
      <c r="L38" s="10"/>
      <c r="M38" s="10"/>
      <c r="N38" s="115"/>
      <c r="O38" s="162"/>
    </row>
    <row r="39" spans="1:15" ht="12.75">
      <c r="A39" s="50" t="s">
        <v>4</v>
      </c>
      <c r="B39" s="18">
        <v>19010100</v>
      </c>
      <c r="C39" s="22">
        <v>41400</v>
      </c>
      <c r="D39" s="22">
        <v>41400</v>
      </c>
      <c r="E39" s="72">
        <v>29900</v>
      </c>
      <c r="F39" s="122">
        <v>2243.75</v>
      </c>
      <c r="G39" s="51"/>
      <c r="H39" s="51"/>
      <c r="I39" s="51"/>
      <c r="J39" s="122"/>
      <c r="K39" s="152"/>
      <c r="L39" s="10"/>
      <c r="M39" s="10"/>
      <c r="N39" s="115"/>
      <c r="O39" s="162"/>
    </row>
    <row r="40" spans="1:15" ht="12.75">
      <c r="A40" s="50" t="s">
        <v>5</v>
      </c>
      <c r="B40" s="18">
        <v>19010200</v>
      </c>
      <c r="C40" s="22">
        <v>1500</v>
      </c>
      <c r="D40" s="22">
        <v>1500</v>
      </c>
      <c r="E40" s="72">
        <v>1500</v>
      </c>
      <c r="F40" s="122">
        <v>2881.6</v>
      </c>
      <c r="G40" s="51"/>
      <c r="H40" s="51"/>
      <c r="I40" s="51"/>
      <c r="J40" s="122"/>
      <c r="K40" s="152"/>
      <c r="L40" s="10"/>
      <c r="M40" s="10"/>
      <c r="N40" s="115"/>
      <c r="O40" s="162"/>
    </row>
    <row r="41" spans="1:15" ht="12.75">
      <c r="A41" s="50" t="s">
        <v>6</v>
      </c>
      <c r="B41" s="18">
        <v>19010300</v>
      </c>
      <c r="C41" s="22">
        <v>2100</v>
      </c>
      <c r="D41" s="22">
        <v>2100</v>
      </c>
      <c r="E41" s="72">
        <v>2100</v>
      </c>
      <c r="F41" s="122">
        <v>6642.01</v>
      </c>
      <c r="G41" s="51"/>
      <c r="H41" s="51"/>
      <c r="I41" s="51"/>
      <c r="J41" s="122"/>
      <c r="K41" s="152"/>
      <c r="L41" s="10"/>
      <c r="M41" s="10"/>
      <c r="N41" s="115"/>
      <c r="O41" s="162"/>
    </row>
    <row r="42" spans="1:15" ht="12.75">
      <c r="A42" s="78" t="s">
        <v>79</v>
      </c>
      <c r="B42" s="78" t="s">
        <v>78</v>
      </c>
      <c r="C42" s="78"/>
      <c r="D42" s="78"/>
      <c r="E42" s="72"/>
      <c r="F42" s="122">
        <v>741</v>
      </c>
      <c r="G42" s="51">
        <v>1000</v>
      </c>
      <c r="H42" s="51">
        <v>1000</v>
      </c>
      <c r="I42" s="51">
        <v>1000</v>
      </c>
      <c r="J42" s="122">
        <v>327</v>
      </c>
      <c r="K42" s="152">
        <v>1000</v>
      </c>
      <c r="L42" s="10">
        <v>1000</v>
      </c>
      <c r="M42" s="10">
        <v>1000</v>
      </c>
      <c r="N42" s="115">
        <v>4262</v>
      </c>
      <c r="O42" s="162">
        <v>4000</v>
      </c>
    </row>
    <row r="43" spans="1:15" ht="12.75">
      <c r="A43" s="6" t="s">
        <v>35</v>
      </c>
      <c r="B43" s="6">
        <v>21081100</v>
      </c>
      <c r="C43" s="6">
        <v>5000</v>
      </c>
      <c r="D43" s="6">
        <v>5000</v>
      </c>
      <c r="E43" s="46">
        <v>5000</v>
      </c>
      <c r="F43" s="116">
        <v>3145</v>
      </c>
      <c r="G43" s="44">
        <v>5000</v>
      </c>
      <c r="H43" s="44">
        <v>5000</v>
      </c>
      <c r="I43" s="44">
        <v>4660</v>
      </c>
      <c r="J43" s="116">
        <v>884</v>
      </c>
      <c r="K43" s="152">
        <v>5000</v>
      </c>
      <c r="L43" s="10">
        <v>5000</v>
      </c>
      <c r="M43" s="10">
        <v>4660</v>
      </c>
      <c r="N43" s="115">
        <v>1870</v>
      </c>
      <c r="O43" s="162">
        <v>12000</v>
      </c>
    </row>
    <row r="44" spans="1:15" ht="40.5" customHeight="1">
      <c r="A44" s="170" t="s">
        <v>17</v>
      </c>
      <c r="B44" s="6">
        <v>21081500</v>
      </c>
      <c r="C44" s="6"/>
      <c r="D44" s="6"/>
      <c r="E44" s="46"/>
      <c r="F44" s="116"/>
      <c r="G44" s="44"/>
      <c r="H44" s="44"/>
      <c r="I44" s="44"/>
      <c r="J44" s="116"/>
      <c r="K44" s="152"/>
      <c r="L44" s="10"/>
      <c r="M44" s="10"/>
      <c r="N44" s="115">
        <v>37200</v>
      </c>
      <c r="O44" s="162"/>
    </row>
    <row r="45" spans="1:15" ht="12.75">
      <c r="A45" s="6" t="s">
        <v>62</v>
      </c>
      <c r="B45" s="6">
        <v>21080500</v>
      </c>
      <c r="C45" s="6"/>
      <c r="D45" s="6"/>
      <c r="E45" s="46"/>
      <c r="F45" s="115"/>
      <c r="G45" s="18"/>
      <c r="H45" s="18"/>
      <c r="I45" s="18"/>
      <c r="J45" s="115"/>
      <c r="K45" s="152"/>
      <c r="L45" s="10"/>
      <c r="M45" s="10"/>
      <c r="N45" s="115"/>
      <c r="O45" s="162"/>
    </row>
    <row r="46" spans="1:15" ht="12.75">
      <c r="A46" s="8" t="s">
        <v>46</v>
      </c>
      <c r="B46" s="6">
        <v>22080402</v>
      </c>
      <c r="C46" s="6"/>
      <c r="D46" s="6"/>
      <c r="E46" s="46"/>
      <c r="F46" s="116"/>
      <c r="G46" s="44">
        <v>60000</v>
      </c>
      <c r="H46" s="44">
        <v>60000</v>
      </c>
      <c r="I46" s="44">
        <v>50000</v>
      </c>
      <c r="J46" s="116">
        <v>24473.71</v>
      </c>
      <c r="K46" s="152">
        <v>60000</v>
      </c>
      <c r="L46" s="10">
        <v>60000</v>
      </c>
      <c r="M46" s="10">
        <v>55000</v>
      </c>
      <c r="N46" s="115">
        <v>19926.9</v>
      </c>
      <c r="O46" s="162">
        <v>75000</v>
      </c>
    </row>
    <row r="47" spans="1:15" ht="12.75">
      <c r="A47" s="38" t="s">
        <v>80</v>
      </c>
      <c r="B47" s="20">
        <v>22012500</v>
      </c>
      <c r="C47" s="20"/>
      <c r="D47" s="20">
        <v>308000</v>
      </c>
      <c r="E47" s="46">
        <v>254200</v>
      </c>
      <c r="F47" s="118">
        <v>308041.3</v>
      </c>
      <c r="G47" s="71">
        <v>348700</v>
      </c>
      <c r="H47" s="71">
        <v>348700</v>
      </c>
      <c r="I47" s="71">
        <v>325400</v>
      </c>
      <c r="J47" s="118">
        <v>75354.18</v>
      </c>
      <c r="K47" s="152">
        <v>80000</v>
      </c>
      <c r="L47" s="10">
        <v>80000</v>
      </c>
      <c r="M47" s="10">
        <v>73000</v>
      </c>
      <c r="N47" s="115">
        <v>381061.32</v>
      </c>
      <c r="O47" s="162">
        <v>450000</v>
      </c>
    </row>
    <row r="48" spans="1:15" ht="12.75">
      <c r="A48" s="38" t="s">
        <v>62</v>
      </c>
      <c r="B48" s="20">
        <v>24060300</v>
      </c>
      <c r="C48" s="20">
        <v>24000</v>
      </c>
      <c r="D48" s="20">
        <v>24000</v>
      </c>
      <c r="E48" s="84">
        <v>22500</v>
      </c>
      <c r="F48" s="118">
        <v>17608.78</v>
      </c>
      <c r="G48" s="71">
        <v>21000</v>
      </c>
      <c r="H48" s="71">
        <v>21000</v>
      </c>
      <c r="I48" s="71">
        <v>18700</v>
      </c>
      <c r="J48" s="118">
        <v>37721.14</v>
      </c>
      <c r="K48" s="152">
        <v>40000</v>
      </c>
      <c r="L48" s="10">
        <v>40000</v>
      </c>
      <c r="M48" s="10">
        <v>36300</v>
      </c>
      <c r="N48" s="115">
        <v>32322.42</v>
      </c>
      <c r="O48" s="162">
        <v>40000</v>
      </c>
    </row>
    <row r="49" spans="1:15" ht="12.75">
      <c r="A49" s="6" t="s">
        <v>64</v>
      </c>
      <c r="B49" s="6">
        <v>31010200</v>
      </c>
      <c r="C49" s="6"/>
      <c r="D49" s="6"/>
      <c r="E49" s="46"/>
      <c r="F49" s="116"/>
      <c r="G49" s="44"/>
      <c r="H49" s="44"/>
      <c r="I49" s="44"/>
      <c r="J49" s="116"/>
      <c r="K49" s="145"/>
      <c r="L49" s="10"/>
      <c r="M49" s="10"/>
      <c r="N49" s="115"/>
      <c r="O49" s="162"/>
    </row>
    <row r="50" spans="1:15" ht="12.75">
      <c r="A50" s="1" t="s">
        <v>57</v>
      </c>
      <c r="B50" s="2">
        <v>13050000</v>
      </c>
      <c r="C50" s="16">
        <f>SUM(C51:C54)</f>
        <v>799367</v>
      </c>
      <c r="D50" s="16">
        <f>SUM(D51:D54)</f>
        <v>871967</v>
      </c>
      <c r="E50" s="16">
        <f>SUM(E51:E54)</f>
        <v>696800</v>
      </c>
      <c r="F50" s="125">
        <f aca="true" t="shared" si="1" ref="F50:O50">F51+F52+F53+F54</f>
        <v>730880.27</v>
      </c>
      <c r="G50" s="2">
        <f t="shared" si="1"/>
        <v>995000</v>
      </c>
      <c r="H50" s="2">
        <f t="shared" si="1"/>
        <v>1138886</v>
      </c>
      <c r="I50" s="2">
        <f t="shared" si="1"/>
        <v>1042186</v>
      </c>
      <c r="J50" s="125">
        <f t="shared" si="1"/>
        <v>1241938.75</v>
      </c>
      <c r="K50" s="145">
        <f t="shared" si="1"/>
        <v>1100000</v>
      </c>
      <c r="L50" s="145">
        <f t="shared" si="1"/>
        <v>1598956</v>
      </c>
      <c r="M50" s="145">
        <f>M51+M52+M53+M54</f>
        <v>1472261</v>
      </c>
      <c r="N50" s="159">
        <f t="shared" si="1"/>
        <v>1777773.6499999997</v>
      </c>
      <c r="O50" s="166">
        <f t="shared" si="1"/>
        <v>1920000</v>
      </c>
    </row>
    <row r="51" spans="1:15" ht="12.75">
      <c r="A51" s="8"/>
      <c r="B51" s="6">
        <v>18010500</v>
      </c>
      <c r="C51" s="32">
        <v>134800</v>
      </c>
      <c r="D51" s="32">
        <v>147800</v>
      </c>
      <c r="E51" s="83">
        <v>127000</v>
      </c>
      <c r="F51" s="115">
        <v>129304.14</v>
      </c>
      <c r="G51" s="18">
        <v>226000</v>
      </c>
      <c r="H51" s="18">
        <v>226000</v>
      </c>
      <c r="I51" s="18">
        <v>218000</v>
      </c>
      <c r="J51" s="115">
        <v>288140.07</v>
      </c>
      <c r="K51" s="152">
        <v>250000</v>
      </c>
      <c r="L51" s="10">
        <v>474100</v>
      </c>
      <c r="M51" s="10">
        <v>461100</v>
      </c>
      <c r="N51" s="115">
        <v>539306.1</v>
      </c>
      <c r="O51" s="162">
        <v>600000</v>
      </c>
    </row>
    <row r="52" spans="1:15" ht="12.75">
      <c r="A52" s="8" t="s">
        <v>37</v>
      </c>
      <c r="B52" s="6">
        <v>18010600</v>
      </c>
      <c r="C52" s="6">
        <v>345900</v>
      </c>
      <c r="D52" s="6">
        <v>379300</v>
      </c>
      <c r="E52" s="81">
        <v>286700</v>
      </c>
      <c r="F52" s="115">
        <v>311307.26</v>
      </c>
      <c r="G52" s="18">
        <v>370000</v>
      </c>
      <c r="H52" s="18">
        <v>440260</v>
      </c>
      <c r="I52" s="18">
        <v>371260</v>
      </c>
      <c r="J52" s="115">
        <v>444901.36</v>
      </c>
      <c r="K52" s="152">
        <v>400000</v>
      </c>
      <c r="L52" s="10">
        <v>674856</v>
      </c>
      <c r="M52" s="10">
        <v>580661</v>
      </c>
      <c r="N52" s="115">
        <v>772588.24</v>
      </c>
      <c r="O52" s="162">
        <v>800000</v>
      </c>
    </row>
    <row r="53" spans="1:15" ht="12.75">
      <c r="A53" s="8" t="s">
        <v>38</v>
      </c>
      <c r="B53" s="6">
        <v>18010700</v>
      </c>
      <c r="C53" s="20">
        <v>77800</v>
      </c>
      <c r="D53" s="20">
        <v>89200</v>
      </c>
      <c r="E53" s="82">
        <v>75300</v>
      </c>
      <c r="F53" s="115">
        <v>76764.56</v>
      </c>
      <c r="G53" s="18">
        <v>149000</v>
      </c>
      <c r="H53" s="18">
        <v>149000</v>
      </c>
      <c r="I53" s="18">
        <v>145400</v>
      </c>
      <c r="J53" s="115">
        <v>188645.53</v>
      </c>
      <c r="K53" s="152">
        <v>150000</v>
      </c>
      <c r="L53" s="10">
        <v>150000</v>
      </c>
      <c r="M53" s="10">
        <v>145400</v>
      </c>
      <c r="N53" s="115">
        <v>155237.9</v>
      </c>
      <c r="O53" s="162">
        <v>170000</v>
      </c>
    </row>
    <row r="54" spans="1:15" ht="13.5" thickBot="1">
      <c r="A54" s="8" t="s">
        <v>39</v>
      </c>
      <c r="B54" s="6">
        <v>18010900</v>
      </c>
      <c r="C54" s="6">
        <v>240867</v>
      </c>
      <c r="D54" s="6">
        <v>255667</v>
      </c>
      <c r="E54" s="81">
        <v>207800</v>
      </c>
      <c r="F54" s="115">
        <v>213504.31</v>
      </c>
      <c r="G54" s="39">
        <v>250000</v>
      </c>
      <c r="H54" s="39">
        <v>323626</v>
      </c>
      <c r="I54" s="39">
        <v>307526</v>
      </c>
      <c r="J54" s="128">
        <v>320251.79</v>
      </c>
      <c r="K54" s="154">
        <v>300000</v>
      </c>
      <c r="L54" s="10">
        <v>300000</v>
      </c>
      <c r="M54" s="10">
        <v>285100</v>
      </c>
      <c r="N54" s="115">
        <v>310641.41</v>
      </c>
      <c r="O54" s="162">
        <v>350000</v>
      </c>
    </row>
    <row r="55" spans="1:15" ht="13.5" thickBot="1">
      <c r="A55" s="35"/>
      <c r="B55" s="36"/>
      <c r="C55" s="28">
        <f>C50+C19</f>
        <v>2507517</v>
      </c>
      <c r="D55" s="28">
        <f>D50+D19</f>
        <v>3686417</v>
      </c>
      <c r="E55" s="28">
        <f>E50+E19</f>
        <v>2996842</v>
      </c>
      <c r="F55" s="126">
        <f>F50+F19</f>
        <v>3320600.9699999997</v>
      </c>
      <c r="G55" s="92">
        <f>G19+G35+G38+G50</f>
        <v>3855350</v>
      </c>
      <c r="H55" s="92">
        <f>H19+H35+H38+H50</f>
        <v>8044586</v>
      </c>
      <c r="I55" s="92">
        <f>I19+I35+I38+I50</f>
        <v>7610446</v>
      </c>
      <c r="J55" s="127">
        <f>J19+J35+J38+J50</f>
        <v>7815285.949999999</v>
      </c>
      <c r="K55" s="149">
        <f>K50+K19</f>
        <v>6587210</v>
      </c>
      <c r="L55" s="149">
        <f>L50+L19</f>
        <v>7346766</v>
      </c>
      <c r="M55" s="149">
        <f>M50+M19</f>
        <v>6718131</v>
      </c>
      <c r="N55" s="160">
        <f>N50+N19</f>
        <v>7457150.370000001</v>
      </c>
      <c r="O55" s="167">
        <f>O50+O19</f>
        <v>8746200</v>
      </c>
    </row>
    <row r="56" spans="1:15" ht="13.5" thickBot="1">
      <c r="A56" s="25" t="s">
        <v>84</v>
      </c>
      <c r="B56" s="26"/>
      <c r="C56" s="28">
        <f>SUM(C17+C55)</f>
        <v>2528517</v>
      </c>
      <c r="D56" s="28">
        <f>SUM(D17+D55)</f>
        <v>3743017</v>
      </c>
      <c r="E56" s="28">
        <f>SUM(E17+E55)</f>
        <v>3052462</v>
      </c>
      <c r="F56" s="127">
        <f aca="true" t="shared" si="2" ref="F56:K56">F17+F55</f>
        <v>3377641.5399999996</v>
      </c>
      <c r="G56" s="92">
        <f t="shared" si="2"/>
        <v>3917850</v>
      </c>
      <c r="H56" s="92">
        <f t="shared" si="2"/>
        <v>8107086</v>
      </c>
      <c r="I56" s="92">
        <f t="shared" si="2"/>
        <v>7667846</v>
      </c>
      <c r="J56" s="127">
        <f t="shared" si="2"/>
        <v>7853154.039999999</v>
      </c>
      <c r="K56" s="150">
        <f t="shared" si="2"/>
        <v>6627210</v>
      </c>
      <c r="L56" s="150">
        <f>L17+L55</f>
        <v>7386766</v>
      </c>
      <c r="M56" s="150">
        <f>M17+M55</f>
        <v>6756331</v>
      </c>
      <c r="N56" s="161">
        <f>N17+N55</f>
        <v>7467661.530000001</v>
      </c>
      <c r="O56" s="168">
        <f>O17+O55</f>
        <v>8757700</v>
      </c>
    </row>
    <row r="57" spans="1:15" ht="12.75">
      <c r="A57" s="22" t="s">
        <v>73</v>
      </c>
      <c r="B57" s="6">
        <v>41020300</v>
      </c>
      <c r="C57" s="6"/>
      <c r="D57" s="6"/>
      <c r="E57" s="46"/>
      <c r="F57" s="116"/>
      <c r="G57" s="51"/>
      <c r="H57" s="51">
        <v>101183</v>
      </c>
      <c r="I57" s="51">
        <v>101183</v>
      </c>
      <c r="J57" s="122">
        <v>101183</v>
      </c>
      <c r="K57" s="151">
        <f>F57-E57</f>
        <v>0</v>
      </c>
      <c r="L57" s="10"/>
      <c r="M57" s="10"/>
      <c r="N57" s="115"/>
      <c r="O57" s="162"/>
    </row>
    <row r="58" spans="1:15" ht="12.75">
      <c r="A58" s="22" t="s">
        <v>73</v>
      </c>
      <c r="B58" s="22">
        <v>41035003</v>
      </c>
      <c r="C58" s="22">
        <v>2131763</v>
      </c>
      <c r="D58" s="22">
        <v>2974689</v>
      </c>
      <c r="E58" s="22">
        <v>2895218</v>
      </c>
      <c r="F58" s="122">
        <v>2895218</v>
      </c>
      <c r="G58" s="51">
        <v>3845620</v>
      </c>
      <c r="H58" s="51">
        <v>3845620</v>
      </c>
      <c r="I58" s="51">
        <v>3525149</v>
      </c>
      <c r="J58" s="122">
        <v>3525149</v>
      </c>
      <c r="K58" s="23">
        <v>5920094</v>
      </c>
      <c r="L58" s="10">
        <v>6120094</v>
      </c>
      <c r="M58" s="10">
        <v>5626751</v>
      </c>
      <c r="N58" s="115">
        <v>5626751</v>
      </c>
      <c r="O58" s="162">
        <v>6453000</v>
      </c>
    </row>
    <row r="59" spans="1:15" ht="12.75">
      <c r="A59" s="22" t="s">
        <v>83</v>
      </c>
      <c r="B59" s="22">
        <v>41037000</v>
      </c>
      <c r="C59" s="22"/>
      <c r="D59" s="22">
        <v>87513</v>
      </c>
      <c r="E59" s="44">
        <v>87513</v>
      </c>
      <c r="F59" s="116">
        <v>87513</v>
      </c>
      <c r="G59" s="51"/>
      <c r="H59" s="51"/>
      <c r="I59" s="51"/>
      <c r="J59" s="122"/>
      <c r="K59" s="151">
        <f>F59-E59</f>
        <v>0</v>
      </c>
      <c r="L59" s="10">
        <v>117305</v>
      </c>
      <c r="M59" s="10">
        <v>117305</v>
      </c>
      <c r="N59" s="115">
        <v>117305</v>
      </c>
      <c r="O59" s="162"/>
    </row>
    <row r="60" spans="1:15" ht="12.75">
      <c r="A60" s="22" t="s">
        <v>73</v>
      </c>
      <c r="B60" s="18">
        <v>41020603</v>
      </c>
      <c r="C60" s="18"/>
      <c r="D60" s="18"/>
      <c r="E60" s="44"/>
      <c r="F60" s="116">
        <v>0</v>
      </c>
      <c r="G60" s="44"/>
      <c r="H60" s="44">
        <v>282800</v>
      </c>
      <c r="I60" s="44">
        <v>282800</v>
      </c>
      <c r="J60" s="116">
        <v>282800</v>
      </c>
      <c r="K60" s="145">
        <f>F60-E60</f>
        <v>0</v>
      </c>
      <c r="L60" s="10">
        <v>10000</v>
      </c>
      <c r="M60" s="10">
        <v>10000</v>
      </c>
      <c r="N60" s="115">
        <v>10000</v>
      </c>
      <c r="O60" s="162"/>
    </row>
    <row r="61" spans="1:15" ht="13.5" thickBot="1">
      <c r="A61" s="22" t="s">
        <v>73</v>
      </c>
      <c r="B61" s="18"/>
      <c r="C61" s="18"/>
      <c r="D61" s="18"/>
      <c r="E61" s="44"/>
      <c r="F61" s="116"/>
      <c r="G61" s="44"/>
      <c r="H61" s="44">
        <v>35000</v>
      </c>
      <c r="I61" s="44">
        <v>35000</v>
      </c>
      <c r="J61" s="116">
        <v>35000</v>
      </c>
      <c r="K61" s="146"/>
      <c r="L61" s="157"/>
      <c r="M61" s="157"/>
      <c r="N61" s="128"/>
      <c r="O61" s="169"/>
    </row>
    <row r="62" spans="1:15" ht="13.5" thickBot="1">
      <c r="A62" s="7" t="s">
        <v>49</v>
      </c>
      <c r="B62" s="6"/>
      <c r="C62" s="16">
        <f>C56+C57+C60+C58+C59</f>
        <v>4660280</v>
      </c>
      <c r="D62" s="16">
        <f>D56+D57+D60+D58+D59</f>
        <v>6805219</v>
      </c>
      <c r="E62" s="16">
        <f>E56+E57+E60+E58+E59</f>
        <v>6035193</v>
      </c>
      <c r="F62" s="121">
        <f>F56+F57+F60+F58+F59</f>
        <v>6360372.539999999</v>
      </c>
      <c r="G62" s="16">
        <f>G56+G57+G60+G58+G59</f>
        <v>7763470</v>
      </c>
      <c r="H62" s="16">
        <f>H56+H57+H60+H58+H59+H61</f>
        <v>12371689</v>
      </c>
      <c r="I62" s="16">
        <f>I56+I57+I60+I58+I59+I61</f>
        <v>11611978</v>
      </c>
      <c r="J62" s="156">
        <f>J56+J57+J60+J58+J59+J61</f>
        <v>11797286.04</v>
      </c>
      <c r="K62" s="149">
        <f>K56+K58</f>
        <v>12547304</v>
      </c>
      <c r="L62" s="92">
        <f>L56+L58+L59+L60</f>
        <v>13634165</v>
      </c>
      <c r="M62" s="92">
        <f>M56+M58+M59+M60</f>
        <v>12510387</v>
      </c>
      <c r="N62" s="127">
        <f>N56+N58+N59+N60</f>
        <v>13221717.530000001</v>
      </c>
      <c r="O62" s="163">
        <f>O56+O58+O59+O60</f>
        <v>15210700</v>
      </c>
    </row>
    <row r="63" spans="1:11" ht="12.75">
      <c r="A63" s="40"/>
      <c r="B63" s="41" t="s">
        <v>76</v>
      </c>
      <c r="C63" s="41"/>
      <c r="D63" s="41"/>
      <c r="E63" s="42"/>
      <c r="F63" s="42"/>
      <c r="G63" s="42"/>
      <c r="H63" s="42"/>
      <c r="I63" s="42"/>
      <c r="J63" s="42"/>
      <c r="K63" s="129"/>
    </row>
  </sheetData>
  <printOptions/>
  <pageMargins left="0.31" right="0.19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workbookViewId="0" topLeftCell="A160">
      <selection activeCell="A157" sqref="A157:H207"/>
    </sheetView>
  </sheetViews>
  <sheetFormatPr defaultColWidth="9.00390625" defaultRowHeight="12.75"/>
  <cols>
    <col min="1" max="1" width="28.875" style="0" customWidth="1"/>
    <col min="2" max="2" width="9.00390625" style="0" customWidth="1"/>
    <col min="3" max="3" width="11.50390625" style="0" customWidth="1"/>
    <col min="4" max="4" width="11.625" style="0" customWidth="1"/>
    <col min="5" max="5" width="11.00390625" style="0" customWidth="1"/>
    <col min="6" max="6" width="7.00390625" style="0" customWidth="1"/>
    <col min="7" max="8" width="11.375" style="0" customWidth="1"/>
    <col min="10" max="10" width="10.375" style="0" customWidth="1"/>
  </cols>
  <sheetData>
    <row r="1" spans="1:6" ht="15">
      <c r="A1" s="17" t="s">
        <v>2</v>
      </c>
      <c r="B1" s="17"/>
      <c r="C1" s="17"/>
      <c r="D1" s="17"/>
      <c r="E1" s="17"/>
      <c r="F1" s="69"/>
    </row>
    <row r="2" spans="1:6" ht="17.25">
      <c r="A2" s="68" t="s">
        <v>75</v>
      </c>
      <c r="B2" s="68"/>
      <c r="C2" s="68"/>
      <c r="D2" s="68"/>
      <c r="E2" s="68"/>
      <c r="F2" s="68"/>
    </row>
    <row r="3" spans="1:8" ht="17.25">
      <c r="A3" s="68"/>
      <c r="B3" s="68"/>
      <c r="C3" s="91" t="s">
        <v>105</v>
      </c>
      <c r="D3" s="91"/>
      <c r="E3" s="91"/>
      <c r="F3" s="91"/>
      <c r="H3" s="70">
        <v>42978</v>
      </c>
    </row>
    <row r="4" spans="1:8" ht="53.25">
      <c r="A4" s="4" t="s">
        <v>20</v>
      </c>
      <c r="B4" s="5"/>
      <c r="C4" s="12" t="s">
        <v>106</v>
      </c>
      <c r="D4" s="12" t="s">
        <v>107</v>
      </c>
      <c r="E4" s="13" t="s">
        <v>53</v>
      </c>
      <c r="F4" s="55" t="s">
        <v>54</v>
      </c>
      <c r="G4" s="14" t="s">
        <v>108</v>
      </c>
      <c r="H4" s="14" t="s">
        <v>1</v>
      </c>
    </row>
    <row r="5" spans="1:8" ht="12.75">
      <c r="A5" s="1" t="s">
        <v>21</v>
      </c>
      <c r="B5" s="6"/>
      <c r="C5" s="6"/>
      <c r="D5" s="6"/>
      <c r="E5" s="9"/>
      <c r="F5" s="56"/>
      <c r="G5" s="10"/>
      <c r="H5" s="10"/>
    </row>
    <row r="6" spans="1:10" ht="13.5" thickBot="1">
      <c r="A6" s="6" t="s">
        <v>33</v>
      </c>
      <c r="B6" s="6">
        <v>22090100</v>
      </c>
      <c r="C6" s="46">
        <v>6600</v>
      </c>
      <c r="D6" s="44">
        <v>3703.64</v>
      </c>
      <c r="E6" s="79">
        <f>D6-C6</f>
        <v>-2896.36</v>
      </c>
      <c r="F6" s="58">
        <f>D6/C6*100</f>
        <v>56.11575757575758</v>
      </c>
      <c r="G6" s="15">
        <v>6524.33</v>
      </c>
      <c r="H6" s="15">
        <f>D6-G6</f>
        <v>-2820.69</v>
      </c>
      <c r="J6">
        <v>15700</v>
      </c>
    </row>
    <row r="7" spans="1:10" ht="13.5" thickBot="1">
      <c r="A7" s="6" t="s">
        <v>63</v>
      </c>
      <c r="B7" s="6">
        <v>22090200</v>
      </c>
      <c r="C7" s="46"/>
      <c r="D7" s="44"/>
      <c r="E7" s="77">
        <f>D7-C7</f>
        <v>0</v>
      </c>
      <c r="F7" s="58"/>
      <c r="G7" s="15"/>
      <c r="H7" s="15">
        <f>D7-G7</f>
        <v>0</v>
      </c>
      <c r="J7">
        <v>3300</v>
      </c>
    </row>
    <row r="8" spans="1:10" ht="13.5" thickBot="1">
      <c r="A8" s="6" t="s">
        <v>34</v>
      </c>
      <c r="B8" s="6">
        <v>22090400</v>
      </c>
      <c r="C8" s="46">
        <v>24800</v>
      </c>
      <c r="D8" s="44">
        <v>4206.74</v>
      </c>
      <c r="E8" s="77">
        <f>D8-C8</f>
        <v>-20593.260000000002</v>
      </c>
      <c r="F8" s="59">
        <f>D8/C8*100</f>
        <v>16.962661290322583</v>
      </c>
      <c r="G8" s="15">
        <v>25534.94</v>
      </c>
      <c r="H8" s="15">
        <f>D8-G8</f>
        <v>-21328.199999999997</v>
      </c>
      <c r="J8">
        <v>43500</v>
      </c>
    </row>
    <row r="9" spans="1:8" ht="12.75">
      <c r="A9" s="100" t="s">
        <v>63</v>
      </c>
      <c r="B9" s="100">
        <v>21080900</v>
      </c>
      <c r="C9" s="101"/>
      <c r="D9" s="102"/>
      <c r="E9" s="103"/>
      <c r="F9" s="57"/>
      <c r="G9" s="10"/>
      <c r="H9" s="15">
        <f>D9-G9</f>
        <v>0</v>
      </c>
    </row>
    <row r="10" spans="1:8" ht="13.5" thickBot="1">
      <c r="A10" s="48"/>
      <c r="B10" s="49"/>
      <c r="C10" s="76"/>
      <c r="D10" s="53"/>
      <c r="E10" s="79"/>
      <c r="F10" s="60"/>
      <c r="G10" s="10"/>
      <c r="H10" s="15"/>
    </row>
    <row r="11" spans="1:10" ht="13.5" thickBot="1">
      <c r="A11" s="35" t="s">
        <v>59</v>
      </c>
      <c r="B11" s="36"/>
      <c r="C11" s="28">
        <f>SUM(C6:C8)</f>
        <v>31400</v>
      </c>
      <c r="D11" s="28">
        <f>D6+D7+D8+D9</f>
        <v>7910.379999999999</v>
      </c>
      <c r="E11" s="28">
        <f>SUM(E6:E8)</f>
        <v>-23489.620000000003</v>
      </c>
      <c r="F11" s="61">
        <f>D11/C11*100</f>
        <v>25.192292993630574</v>
      </c>
      <c r="G11" s="28">
        <f>G6+G7+G8+G9</f>
        <v>32059.269999999997</v>
      </c>
      <c r="H11" s="15">
        <f>D11-G11</f>
        <v>-24148.89</v>
      </c>
      <c r="J11" s="28">
        <f>J6+J7+J8+J9</f>
        <v>62500</v>
      </c>
    </row>
    <row r="12" spans="1:8" ht="12.75">
      <c r="A12" s="31" t="s">
        <v>23</v>
      </c>
      <c r="B12" s="32"/>
      <c r="C12" s="32"/>
      <c r="D12" s="32"/>
      <c r="E12" s="33"/>
      <c r="F12" s="62"/>
      <c r="G12" s="10"/>
      <c r="H12" s="15">
        <f>D12-G12</f>
        <v>0</v>
      </c>
    </row>
    <row r="13" spans="1:10" ht="13.5" thickBot="1">
      <c r="A13" s="1" t="s">
        <v>58</v>
      </c>
      <c r="B13" s="2">
        <v>16000000</v>
      </c>
      <c r="C13" s="16">
        <f>C14+C15+C20+C25+C26+C30+C34+C18+C33+C29+C21+C22+C19+C32+C16+C17+C35</f>
        <v>3493920</v>
      </c>
      <c r="D13" s="16">
        <f>D14+D15+D20+D25+D26+D30+D34+D18+D33+D29+D21+D22+D19+D16+D32+D23+D24+D17+D35+D31</f>
        <v>3744485.46</v>
      </c>
      <c r="E13" s="16">
        <f>E30+E32+E34+E20+E21+E22+E35+E14+E33+E15+E18+E19+E25+E29</f>
        <v>-249528.24000000002</v>
      </c>
      <c r="F13" s="110">
        <f>D13/C13*100</f>
        <v>107.17147101250171</v>
      </c>
      <c r="G13" s="16">
        <f>G14+G15+G20+G25+G26+G30+G34+G18+G33+G29+G21+G22+G19+G32+G16+G17</f>
        <v>3032905.2</v>
      </c>
      <c r="H13" s="16">
        <f>H14+H15+H20+H25+H26+H30+H34+H18+H33+H29+H21+H22+H19+H32+H16</f>
        <v>215235.18000000002</v>
      </c>
      <c r="J13" s="16">
        <f>J14+J15+J20+J25+J26+J30+J34+J18+J33+J29+J21+J22+J19+J16</f>
        <v>2800350</v>
      </c>
    </row>
    <row r="14" spans="1:10" ht="13.5" thickBot="1">
      <c r="A14" s="6" t="s">
        <v>0</v>
      </c>
      <c r="B14" s="6">
        <v>11020202</v>
      </c>
      <c r="C14" s="44">
        <v>5000</v>
      </c>
      <c r="D14" s="18">
        <v>17473</v>
      </c>
      <c r="E14" s="77">
        <f>D14-C14</f>
        <v>12473</v>
      </c>
      <c r="F14" s="59">
        <f aca="true" t="shared" si="0" ref="F14:F25">D14/C14*100</f>
        <v>349.46000000000004</v>
      </c>
      <c r="G14" s="18">
        <v>4996</v>
      </c>
      <c r="H14" s="2"/>
      <c r="J14">
        <v>15500</v>
      </c>
    </row>
    <row r="15" spans="1:10" ht="13.5" thickBot="1">
      <c r="A15" s="32" t="s">
        <v>10</v>
      </c>
      <c r="B15" s="32">
        <v>18010100</v>
      </c>
      <c r="C15" s="51">
        <v>1000</v>
      </c>
      <c r="D15" s="22"/>
      <c r="E15" s="77">
        <f>D15-C15</f>
        <v>-1000</v>
      </c>
      <c r="F15" s="86">
        <f t="shared" si="0"/>
        <v>0</v>
      </c>
      <c r="G15" s="18">
        <v>1376.64</v>
      </c>
      <c r="H15" s="2"/>
      <c r="J15">
        <v>2000</v>
      </c>
    </row>
    <row r="16" spans="1:10" ht="13.5" thickBot="1">
      <c r="A16" s="32" t="s">
        <v>81</v>
      </c>
      <c r="B16" s="32">
        <v>18010200</v>
      </c>
      <c r="C16" s="51">
        <v>27300</v>
      </c>
      <c r="D16" s="22">
        <v>23931.38</v>
      </c>
      <c r="E16" s="77">
        <f aca="true" t="shared" si="1" ref="E16:E25">D16-C16</f>
        <v>-3368.619999999999</v>
      </c>
      <c r="F16" s="110">
        <f>D16/C16*100</f>
        <v>87.6607326007326</v>
      </c>
      <c r="G16" s="18">
        <v>14214.79</v>
      </c>
      <c r="H16" s="2"/>
      <c r="J16">
        <v>7000</v>
      </c>
    </row>
    <row r="17" spans="1:8" ht="13.5" thickBot="1">
      <c r="A17" s="32"/>
      <c r="B17" s="32">
        <v>18010300</v>
      </c>
      <c r="C17" s="51">
        <v>66500</v>
      </c>
      <c r="D17" s="22">
        <v>248437.1</v>
      </c>
      <c r="E17" s="77">
        <f t="shared" si="1"/>
        <v>181937.1</v>
      </c>
      <c r="F17" s="110">
        <f>D17/C17*100</f>
        <v>373.5896240601504</v>
      </c>
      <c r="G17" s="18">
        <v>57014.12</v>
      </c>
      <c r="H17" s="2"/>
    </row>
    <row r="18" spans="1:10" ht="13.5" thickBot="1">
      <c r="A18" s="32" t="s">
        <v>9</v>
      </c>
      <c r="B18" s="32">
        <v>18010400</v>
      </c>
      <c r="C18" s="51">
        <v>117500</v>
      </c>
      <c r="D18" s="22">
        <v>154915.28</v>
      </c>
      <c r="E18" s="77">
        <f t="shared" si="1"/>
        <v>37415.28</v>
      </c>
      <c r="F18" s="110">
        <f>D18/C18*100</f>
        <v>131.8427914893617</v>
      </c>
      <c r="G18" s="18">
        <v>122377.08</v>
      </c>
      <c r="H18" s="2"/>
      <c r="J18">
        <v>32000</v>
      </c>
    </row>
    <row r="19" spans="1:10" ht="13.5" thickBot="1">
      <c r="A19" s="32" t="s">
        <v>82</v>
      </c>
      <c r="B19" s="32">
        <v>18011000</v>
      </c>
      <c r="C19" s="51"/>
      <c r="D19" s="51">
        <v>18750</v>
      </c>
      <c r="E19" s="77">
        <f t="shared" si="1"/>
        <v>18750</v>
      </c>
      <c r="F19" s="86" t="e">
        <f t="shared" si="0"/>
        <v>#DIV/0!</v>
      </c>
      <c r="G19" s="18">
        <v>27900</v>
      </c>
      <c r="H19" s="2"/>
      <c r="J19">
        <v>50000</v>
      </c>
    </row>
    <row r="20" spans="1:10" ht="13.5" thickBot="1">
      <c r="A20" s="54" t="s">
        <v>74</v>
      </c>
      <c r="B20" s="32">
        <v>18030100</v>
      </c>
      <c r="C20" s="72">
        <v>150</v>
      </c>
      <c r="D20" s="32">
        <v>88.73</v>
      </c>
      <c r="E20" s="77">
        <f t="shared" si="1"/>
        <v>-61.269999999999996</v>
      </c>
      <c r="F20" s="59">
        <f t="shared" si="0"/>
        <v>59.153333333333336</v>
      </c>
      <c r="G20" s="10">
        <v>18.4</v>
      </c>
      <c r="H20" s="15">
        <f aca="true" t="shared" si="2" ref="H20:H33">D20-G20</f>
        <v>70.33000000000001</v>
      </c>
      <c r="J20">
        <v>150</v>
      </c>
    </row>
    <row r="21" spans="1:8" ht="13.5" thickBot="1">
      <c r="A21" s="8" t="s">
        <v>69</v>
      </c>
      <c r="B21" s="6">
        <v>18040100</v>
      </c>
      <c r="C21" s="72"/>
      <c r="D21" s="51">
        <v>-1738.85</v>
      </c>
      <c r="E21" s="77">
        <f t="shared" si="1"/>
        <v>-1738.85</v>
      </c>
      <c r="F21" s="85" t="e">
        <f t="shared" si="0"/>
        <v>#DIV/0!</v>
      </c>
      <c r="G21" s="15"/>
      <c r="H21" s="15">
        <f t="shared" si="2"/>
        <v>-1738.85</v>
      </c>
    </row>
    <row r="22" spans="1:8" ht="13.5" thickBot="1">
      <c r="A22" s="8" t="s">
        <v>70</v>
      </c>
      <c r="B22" s="6">
        <v>18040200</v>
      </c>
      <c r="C22" s="72"/>
      <c r="D22" s="51"/>
      <c r="E22" s="77">
        <f t="shared" si="1"/>
        <v>0</v>
      </c>
      <c r="F22" s="85" t="e">
        <f t="shared" si="0"/>
        <v>#DIV/0!</v>
      </c>
      <c r="G22" s="15">
        <v>-1005.03</v>
      </c>
      <c r="H22" s="15">
        <f t="shared" si="2"/>
        <v>1005.03</v>
      </c>
    </row>
    <row r="23" spans="1:8" ht="13.5" thickBot="1">
      <c r="A23" s="8"/>
      <c r="B23" s="6">
        <v>14021900</v>
      </c>
      <c r="C23" s="72"/>
      <c r="D23" s="51">
        <v>55896.49</v>
      </c>
      <c r="E23" s="77">
        <f t="shared" si="1"/>
        <v>55896.49</v>
      </c>
      <c r="F23" s="85"/>
      <c r="G23" s="15"/>
      <c r="H23" s="15"/>
    </row>
    <row r="24" spans="1:8" ht="13.5" thickBot="1">
      <c r="A24" s="8"/>
      <c r="B24" s="6">
        <v>14031900</v>
      </c>
      <c r="C24" s="72"/>
      <c r="D24" s="51">
        <v>204820.46</v>
      </c>
      <c r="E24" s="77">
        <f t="shared" si="1"/>
        <v>204820.46</v>
      </c>
      <c r="F24" s="85"/>
      <c r="G24" s="15"/>
      <c r="H24" s="15"/>
    </row>
    <row r="25" spans="1:10" ht="13.5" thickBot="1">
      <c r="A25" s="6" t="s">
        <v>3</v>
      </c>
      <c r="B25" s="80">
        <v>14040000</v>
      </c>
      <c r="C25" s="46">
        <v>880000</v>
      </c>
      <c r="D25" s="44">
        <v>434251.67</v>
      </c>
      <c r="E25" s="77">
        <f t="shared" si="1"/>
        <v>-445748.33</v>
      </c>
      <c r="F25" s="57">
        <f t="shared" si="0"/>
        <v>49.34678068181818</v>
      </c>
      <c r="G25" s="15">
        <v>912358.88</v>
      </c>
      <c r="H25" s="15">
        <f t="shared" si="2"/>
        <v>-478107.21</v>
      </c>
      <c r="J25">
        <v>418000</v>
      </c>
    </row>
    <row r="26" spans="1:10" ht="13.5" thickBot="1">
      <c r="A26" s="1" t="s">
        <v>8</v>
      </c>
      <c r="B26" s="80"/>
      <c r="C26" s="89">
        <f>C27+C28</f>
        <v>2275800</v>
      </c>
      <c r="D26" s="90">
        <f>D27+D28</f>
        <v>2336608.27</v>
      </c>
      <c r="E26" s="90">
        <f>E27+E28</f>
        <v>60808.26999999996</v>
      </c>
      <c r="F26" s="110">
        <f aca="true" t="shared" si="3" ref="F26:F35">D26/C26*100</f>
        <v>102.67195140170489</v>
      </c>
      <c r="G26" s="90">
        <f>G27+G28</f>
        <v>1801880.5</v>
      </c>
      <c r="H26" s="15">
        <f t="shared" si="2"/>
        <v>534727.77</v>
      </c>
      <c r="J26" s="90">
        <f>J27+J28</f>
        <v>1900000</v>
      </c>
    </row>
    <row r="27" spans="1:10" ht="25.5" customHeight="1" thickBot="1">
      <c r="A27" s="130" t="s">
        <v>31</v>
      </c>
      <c r="B27" s="18">
        <v>18050300</v>
      </c>
      <c r="C27" s="72">
        <v>656300</v>
      </c>
      <c r="D27" s="51">
        <v>281185.33</v>
      </c>
      <c r="E27" s="77">
        <f>D27-C27</f>
        <v>-375114.67</v>
      </c>
      <c r="F27" s="57">
        <f t="shared" si="3"/>
        <v>42.84402407435624</v>
      </c>
      <c r="G27" s="15">
        <v>436768.55</v>
      </c>
      <c r="H27" s="15">
        <f t="shared" si="2"/>
        <v>-155583.21999999997</v>
      </c>
      <c r="J27">
        <v>600000</v>
      </c>
    </row>
    <row r="28" spans="1:10" ht="13.5" thickBot="1">
      <c r="A28" s="130" t="s">
        <v>32</v>
      </c>
      <c r="B28" s="18">
        <v>18050400</v>
      </c>
      <c r="C28" s="72">
        <v>1619500</v>
      </c>
      <c r="D28" s="51">
        <v>2055422.94</v>
      </c>
      <c r="E28" s="77">
        <f>D28-C28</f>
        <v>435922.93999999994</v>
      </c>
      <c r="F28" s="57">
        <f t="shared" si="3"/>
        <v>126.91713121333746</v>
      </c>
      <c r="G28" s="15">
        <v>1365111.95</v>
      </c>
      <c r="H28" s="15">
        <f t="shared" si="2"/>
        <v>690310.99</v>
      </c>
      <c r="J28">
        <v>1300000</v>
      </c>
    </row>
    <row r="29" spans="1:10" ht="13.5" thickBot="1">
      <c r="A29" s="78" t="s">
        <v>79</v>
      </c>
      <c r="B29" s="78" t="s">
        <v>78</v>
      </c>
      <c r="C29" s="72">
        <v>700</v>
      </c>
      <c r="D29" s="51">
        <v>4262</v>
      </c>
      <c r="E29" s="77">
        <f>D29-C29</f>
        <v>3562</v>
      </c>
      <c r="F29" s="110">
        <f t="shared" si="3"/>
        <v>608.8571428571429</v>
      </c>
      <c r="G29" s="15">
        <v>327</v>
      </c>
      <c r="H29" s="15">
        <f t="shared" si="2"/>
        <v>3935</v>
      </c>
      <c r="J29">
        <v>1000</v>
      </c>
    </row>
    <row r="30" spans="1:10" ht="13.5" thickBot="1">
      <c r="A30" s="6" t="s">
        <v>35</v>
      </c>
      <c r="B30" s="6">
        <v>21081100</v>
      </c>
      <c r="C30" s="46">
        <v>3570</v>
      </c>
      <c r="D30" s="44">
        <v>1870</v>
      </c>
      <c r="E30" s="79">
        <f>D30-C30</f>
        <v>-1700</v>
      </c>
      <c r="F30" s="57">
        <f t="shared" si="3"/>
        <v>52.38095238095239</v>
      </c>
      <c r="G30" s="15">
        <v>884</v>
      </c>
      <c r="H30" s="15">
        <f>D30-G30</f>
        <v>986</v>
      </c>
      <c r="J30">
        <v>5000</v>
      </c>
    </row>
    <row r="31" spans="1:8" ht="13.5" thickBot="1">
      <c r="A31" s="6" t="s">
        <v>62</v>
      </c>
      <c r="B31" s="6">
        <v>21080500</v>
      </c>
      <c r="C31" s="46"/>
      <c r="D31" s="18"/>
      <c r="E31" s="77"/>
      <c r="F31" s="57" t="e">
        <f t="shared" si="3"/>
        <v>#DIV/0!</v>
      </c>
      <c r="G31" s="15"/>
      <c r="H31" s="15">
        <f t="shared" si="2"/>
        <v>0</v>
      </c>
    </row>
    <row r="32" spans="1:8" ht="13.5" thickBot="1">
      <c r="A32" s="8" t="s">
        <v>46</v>
      </c>
      <c r="B32" s="6">
        <v>22080402</v>
      </c>
      <c r="C32" s="46">
        <v>40000</v>
      </c>
      <c r="D32" s="44">
        <v>7211.43</v>
      </c>
      <c r="E32" s="77">
        <f>D32-C32</f>
        <v>-32788.57</v>
      </c>
      <c r="F32" s="110">
        <f t="shared" si="3"/>
        <v>18.028575</v>
      </c>
      <c r="G32" s="15">
        <v>19143.55</v>
      </c>
      <c r="H32" s="15">
        <f t="shared" si="2"/>
        <v>-11932.119999999999</v>
      </c>
    </row>
    <row r="33" spans="1:10" ht="13.5" thickBot="1">
      <c r="A33" s="38" t="s">
        <v>80</v>
      </c>
      <c r="B33" s="20">
        <v>22012500</v>
      </c>
      <c r="C33" s="46">
        <v>50000</v>
      </c>
      <c r="D33" s="71">
        <v>215468.6</v>
      </c>
      <c r="E33" s="77">
        <f>D33-C33</f>
        <v>165468.6</v>
      </c>
      <c r="F33" s="110">
        <f t="shared" si="3"/>
        <v>430.93719999999996</v>
      </c>
      <c r="G33" s="65">
        <v>50551.75</v>
      </c>
      <c r="H33" s="15">
        <f t="shared" si="2"/>
        <v>164916.85</v>
      </c>
      <c r="J33">
        <v>348700</v>
      </c>
    </row>
    <row r="34" spans="1:10" ht="13.5" thickBot="1">
      <c r="A34" s="38" t="s">
        <v>62</v>
      </c>
      <c r="B34" s="20">
        <v>24060300</v>
      </c>
      <c r="C34" s="104">
        <v>26400</v>
      </c>
      <c r="D34" s="71">
        <v>22239.9</v>
      </c>
      <c r="E34" s="77">
        <f>D34-C34</f>
        <v>-4160.0999999999985</v>
      </c>
      <c r="F34" s="57">
        <f t="shared" si="3"/>
        <v>84.24204545454546</v>
      </c>
      <c r="G34" s="65">
        <v>20867.52</v>
      </c>
      <c r="H34" s="65">
        <f aca="true" t="shared" si="4" ref="H34:H40">D34-G34</f>
        <v>1372.380000000001</v>
      </c>
      <c r="J34">
        <v>21000</v>
      </c>
    </row>
    <row r="35" spans="1:8" ht="13.5" thickBot="1">
      <c r="A35" s="6" t="s">
        <v>64</v>
      </c>
      <c r="B35" s="6">
        <v>31010200</v>
      </c>
      <c r="C35" s="46"/>
      <c r="D35" s="44"/>
      <c r="E35" s="77">
        <f>D35-C35</f>
        <v>0</v>
      </c>
      <c r="F35" s="132" t="e">
        <f t="shared" si="3"/>
        <v>#DIV/0!</v>
      </c>
      <c r="G35" s="15"/>
      <c r="H35" s="15">
        <f t="shared" si="4"/>
        <v>0</v>
      </c>
    </row>
    <row r="36" spans="1:10" ht="13.5" thickBot="1">
      <c r="A36" s="1" t="s">
        <v>57</v>
      </c>
      <c r="B36" s="2">
        <v>13050000</v>
      </c>
      <c r="C36" s="16">
        <f>SUM(C37:C40)</f>
        <v>764500</v>
      </c>
      <c r="D36" s="2">
        <f>D37+D38+D39+D40</f>
        <v>1326141.0199999998</v>
      </c>
      <c r="E36" s="16">
        <f>SUM(E37:E40)</f>
        <v>561641.0199999999</v>
      </c>
      <c r="F36" s="63">
        <f aca="true" t="shared" si="5" ref="F36:F46">D36/C36*100</f>
        <v>173.4651432308698</v>
      </c>
      <c r="G36" s="2">
        <f>G37+G38+G39+G40</f>
        <v>932725.3899999999</v>
      </c>
      <c r="H36" s="15">
        <f t="shared" si="4"/>
        <v>393415.6299999999</v>
      </c>
      <c r="J36" s="2">
        <f>J37+J38+J39+J40</f>
        <v>940000</v>
      </c>
    </row>
    <row r="37" spans="1:10" ht="13.5" thickBot="1">
      <c r="A37" s="8" t="s">
        <v>36</v>
      </c>
      <c r="B37" s="6">
        <v>18010500</v>
      </c>
      <c r="C37" s="105">
        <v>195100</v>
      </c>
      <c r="D37" s="18">
        <v>419253.41</v>
      </c>
      <c r="E37" s="77">
        <f>D37-C37</f>
        <v>224153.40999999997</v>
      </c>
      <c r="F37" s="57">
        <f t="shared" si="5"/>
        <v>214.89154792414146</v>
      </c>
      <c r="G37" s="15">
        <v>190292.33</v>
      </c>
      <c r="H37" s="15">
        <f t="shared" si="4"/>
        <v>228961.08</v>
      </c>
      <c r="J37">
        <v>200000</v>
      </c>
    </row>
    <row r="38" spans="1:10" ht="13.5" thickBot="1">
      <c r="A38" s="8" t="s">
        <v>37</v>
      </c>
      <c r="B38" s="6">
        <v>18010600</v>
      </c>
      <c r="C38" s="106">
        <v>273600</v>
      </c>
      <c r="D38" s="18">
        <v>560846.7</v>
      </c>
      <c r="E38" s="77">
        <f>D38-C38</f>
        <v>287246.69999999995</v>
      </c>
      <c r="F38" s="57">
        <f t="shared" si="5"/>
        <v>204.98782894736843</v>
      </c>
      <c r="G38" s="15">
        <v>328366.63</v>
      </c>
      <c r="H38" s="15">
        <f t="shared" si="4"/>
        <v>232480.06999999995</v>
      </c>
      <c r="J38">
        <v>370000</v>
      </c>
    </row>
    <row r="39" spans="1:10" ht="13.5" thickBot="1">
      <c r="A39" s="8" t="s">
        <v>38</v>
      </c>
      <c r="B39" s="6">
        <v>18010700</v>
      </c>
      <c r="C39" s="107">
        <v>114000</v>
      </c>
      <c r="D39" s="18">
        <v>126961.94</v>
      </c>
      <c r="E39" s="77">
        <f>D39-C39</f>
        <v>12961.940000000002</v>
      </c>
      <c r="F39" s="57">
        <f t="shared" si="5"/>
        <v>111.37012280701755</v>
      </c>
      <c r="G39" s="15">
        <v>163372.87</v>
      </c>
      <c r="H39" s="15">
        <f t="shared" si="4"/>
        <v>-36410.92999999999</v>
      </c>
      <c r="J39">
        <v>120000</v>
      </c>
    </row>
    <row r="40" spans="1:10" ht="13.5" thickBot="1">
      <c r="A40" s="8" t="s">
        <v>39</v>
      </c>
      <c r="B40" s="6">
        <v>18010900</v>
      </c>
      <c r="C40" s="106">
        <v>181800</v>
      </c>
      <c r="D40" s="18">
        <v>219078.97</v>
      </c>
      <c r="E40" s="77">
        <f>D40-C40</f>
        <v>37278.97</v>
      </c>
      <c r="F40" s="59">
        <f t="shared" si="5"/>
        <v>120.50548404840484</v>
      </c>
      <c r="G40" s="15">
        <v>250693.56</v>
      </c>
      <c r="H40" s="15">
        <f t="shared" si="4"/>
        <v>-31614.589999999997</v>
      </c>
      <c r="J40">
        <v>250000</v>
      </c>
    </row>
    <row r="41" spans="1:10" ht="13.5" thickBot="1">
      <c r="A41" s="35" t="s">
        <v>60</v>
      </c>
      <c r="B41" s="36"/>
      <c r="C41" s="28">
        <f>C36+C13</f>
        <v>4258420</v>
      </c>
      <c r="D41" s="27">
        <f>D36+D13</f>
        <v>5070626.4799999995</v>
      </c>
      <c r="E41" s="92">
        <f>E36+E13+E26</f>
        <v>372921.0499999999</v>
      </c>
      <c r="F41" s="75">
        <f t="shared" si="5"/>
        <v>119.0729538185524</v>
      </c>
      <c r="G41" s="131">
        <f>G36+G13</f>
        <v>3965630.59</v>
      </c>
      <c r="H41" s="27">
        <f>H36+H13</f>
        <v>608650.8099999999</v>
      </c>
      <c r="J41" s="27">
        <f>J36+J13</f>
        <v>3740350</v>
      </c>
    </row>
    <row r="42" spans="1:10" ht="13.5" thickBot="1">
      <c r="A42" s="25" t="s">
        <v>50</v>
      </c>
      <c r="B42" s="26"/>
      <c r="C42" s="28">
        <f>SUM(C11+C41)</f>
        <v>4289820</v>
      </c>
      <c r="D42" s="28">
        <f>D11+D41</f>
        <v>5078536.859999999</v>
      </c>
      <c r="E42" s="29">
        <f aca="true" t="shared" si="6" ref="E42:E47">D42-C42</f>
        <v>788716.8599999994</v>
      </c>
      <c r="F42" s="73">
        <f t="shared" si="5"/>
        <v>118.38577982292962</v>
      </c>
      <c r="G42" s="28">
        <f>G11+G41</f>
        <v>3997689.86</v>
      </c>
      <c r="H42" s="67">
        <f aca="true" t="shared" si="7" ref="H42:H47">D42-G42</f>
        <v>1080846.9999999995</v>
      </c>
      <c r="J42" s="28">
        <f>J11+J41</f>
        <v>3802850</v>
      </c>
    </row>
    <row r="43" spans="1:8" ht="12.75">
      <c r="A43" s="8" t="s">
        <v>48</v>
      </c>
      <c r="B43" s="6">
        <v>41020300</v>
      </c>
      <c r="C43" s="46"/>
      <c r="D43" s="44"/>
      <c r="E43" s="23">
        <f t="shared" si="6"/>
        <v>0</v>
      </c>
      <c r="F43" s="86" t="e">
        <f t="shared" si="5"/>
        <v>#DIV/0!</v>
      </c>
      <c r="G43" s="66">
        <v>282800</v>
      </c>
      <c r="H43" s="66">
        <f t="shared" si="7"/>
        <v>-282800</v>
      </c>
    </row>
    <row r="44" spans="1:8" ht="12.75">
      <c r="A44" s="22" t="s">
        <v>109</v>
      </c>
      <c r="B44" s="22">
        <v>41035003</v>
      </c>
      <c r="C44" s="51">
        <v>4146728</v>
      </c>
      <c r="D44" s="51">
        <v>4146728</v>
      </c>
      <c r="E44" s="23">
        <f t="shared" si="6"/>
        <v>0</v>
      </c>
      <c r="F44" s="19">
        <f t="shared" si="5"/>
        <v>100</v>
      </c>
      <c r="G44" s="93">
        <v>2634338</v>
      </c>
      <c r="H44" s="15">
        <f t="shared" si="7"/>
        <v>1512390</v>
      </c>
    </row>
    <row r="45" spans="1:8" ht="12.75">
      <c r="A45" s="22" t="s">
        <v>73</v>
      </c>
      <c r="B45" s="22">
        <v>41037000</v>
      </c>
      <c r="C45" s="44">
        <v>117305</v>
      </c>
      <c r="D45" s="44">
        <v>117305</v>
      </c>
      <c r="E45" s="23">
        <f t="shared" si="6"/>
        <v>0</v>
      </c>
      <c r="F45" s="19">
        <f t="shared" si="5"/>
        <v>100</v>
      </c>
      <c r="G45" s="15"/>
      <c r="H45" s="15">
        <f t="shared" si="7"/>
        <v>117305</v>
      </c>
    </row>
    <row r="46" spans="1:8" ht="12.75">
      <c r="A46" s="22" t="s">
        <v>109</v>
      </c>
      <c r="B46" s="18">
        <v>41020603</v>
      </c>
      <c r="C46" s="44">
        <v>10000</v>
      </c>
      <c r="D46" s="44">
        <v>10000</v>
      </c>
      <c r="E46" s="9">
        <f t="shared" si="6"/>
        <v>0</v>
      </c>
      <c r="F46" s="19">
        <f t="shared" si="5"/>
        <v>100</v>
      </c>
      <c r="G46" s="15"/>
      <c r="H46" s="15">
        <f t="shared" si="7"/>
        <v>10000</v>
      </c>
    </row>
    <row r="47" spans="1:8" ht="12.75">
      <c r="A47" s="7" t="s">
        <v>49</v>
      </c>
      <c r="B47" s="6"/>
      <c r="C47" s="16">
        <f>C42+C43+C46+C44+C45</f>
        <v>8563853</v>
      </c>
      <c r="D47" s="16">
        <f>D42+D43+D46+D44+D45</f>
        <v>9352569.86</v>
      </c>
      <c r="E47" s="16">
        <f t="shared" si="6"/>
        <v>788716.8599999994</v>
      </c>
      <c r="F47" s="63">
        <f>D47/C47*100</f>
        <v>109.20983650700215</v>
      </c>
      <c r="G47" s="16">
        <f>G42+G43+G46+G44+G45</f>
        <v>6914827.859999999</v>
      </c>
      <c r="H47" s="15">
        <f t="shared" si="7"/>
        <v>2437742</v>
      </c>
    </row>
    <row r="48" spans="1:6" ht="12.75">
      <c r="A48" s="40"/>
      <c r="B48" s="41" t="s">
        <v>76</v>
      </c>
      <c r="C48" s="42"/>
      <c r="D48" s="42"/>
      <c r="E48" s="42"/>
      <c r="F48" s="43" t="s">
        <v>19</v>
      </c>
    </row>
    <row r="49" spans="1:6" ht="12.75">
      <c r="A49" s="41"/>
      <c r="B49" s="41"/>
      <c r="C49" s="41"/>
      <c r="D49" s="41"/>
      <c r="E49" s="41"/>
      <c r="F49" s="52"/>
    </row>
    <row r="50" spans="1:6" ht="12.75">
      <c r="A50" s="41"/>
      <c r="B50" s="41"/>
      <c r="C50" s="41"/>
      <c r="D50" s="41"/>
      <c r="E50" s="41"/>
      <c r="F50" s="52"/>
    </row>
    <row r="51" spans="1:6" ht="12.75">
      <c r="A51" s="41"/>
      <c r="B51" s="41"/>
      <c r="C51" s="41"/>
      <c r="D51" s="41"/>
      <c r="E51" s="41"/>
      <c r="F51" s="52"/>
    </row>
    <row r="52" spans="1:6" ht="15">
      <c r="A52" s="17" t="s">
        <v>2</v>
      </c>
      <c r="B52" s="17"/>
      <c r="C52" s="17"/>
      <c r="D52" s="17"/>
      <c r="E52" s="17"/>
      <c r="F52" s="69"/>
    </row>
    <row r="53" spans="1:6" ht="17.25">
      <c r="A53" s="68" t="s">
        <v>75</v>
      </c>
      <c r="B53" s="68"/>
      <c r="C53" s="68"/>
      <c r="D53" s="68"/>
      <c r="E53" s="68"/>
      <c r="F53" s="68"/>
    </row>
    <row r="54" spans="1:8" ht="17.25">
      <c r="A54" s="68"/>
      <c r="B54" s="68"/>
      <c r="C54" s="91" t="s">
        <v>110</v>
      </c>
      <c r="D54" s="91"/>
      <c r="E54" s="91"/>
      <c r="F54" s="91"/>
      <c r="H54" s="70">
        <v>42916</v>
      </c>
    </row>
    <row r="55" spans="1:8" ht="69" customHeight="1">
      <c r="A55" s="4" t="s">
        <v>20</v>
      </c>
      <c r="B55" s="5"/>
      <c r="C55" s="12" t="s">
        <v>111</v>
      </c>
      <c r="D55" s="12" t="s">
        <v>112</v>
      </c>
      <c r="E55" s="13" t="s">
        <v>53</v>
      </c>
      <c r="F55" s="55" t="s">
        <v>54</v>
      </c>
      <c r="G55" s="14" t="s">
        <v>113</v>
      </c>
      <c r="H55" s="14" t="s">
        <v>1</v>
      </c>
    </row>
    <row r="56" spans="1:8" ht="12.75">
      <c r="A56" s="1" t="s">
        <v>21</v>
      </c>
      <c r="B56" s="6"/>
      <c r="C56" s="6"/>
      <c r="D56" s="6"/>
      <c r="E56" s="9"/>
      <c r="F56" s="56"/>
      <c r="G56" s="10"/>
      <c r="H56" s="10"/>
    </row>
    <row r="57" spans="1:8" ht="13.5" thickBot="1">
      <c r="A57" s="6" t="s">
        <v>33</v>
      </c>
      <c r="B57" s="6">
        <v>22090100</v>
      </c>
      <c r="C57" s="46">
        <v>5700</v>
      </c>
      <c r="D57" s="44">
        <v>2262.29</v>
      </c>
      <c r="E57" s="79">
        <f>D57-C57</f>
        <v>-3437.71</v>
      </c>
      <c r="F57" s="58">
        <f>D57/C57*100</f>
        <v>39.68929824561403</v>
      </c>
      <c r="G57" s="15">
        <v>7058.87</v>
      </c>
      <c r="H57" s="15">
        <f>D57-G57</f>
        <v>-4796.58</v>
      </c>
    </row>
    <row r="58" spans="1:8" ht="13.5" thickBot="1">
      <c r="A58" s="6" t="s">
        <v>63</v>
      </c>
      <c r="B58" s="6">
        <v>22090200</v>
      </c>
      <c r="C58" s="46"/>
      <c r="D58" s="44"/>
      <c r="E58" s="77">
        <f>D58-C58</f>
        <v>0</v>
      </c>
      <c r="F58" s="58"/>
      <c r="G58" s="15">
        <v>3095.7</v>
      </c>
      <c r="H58" s="15">
        <f>D58-G58</f>
        <v>-3095.7</v>
      </c>
    </row>
    <row r="59" spans="1:8" ht="13.5" thickBot="1">
      <c r="A59" s="6" t="s">
        <v>34</v>
      </c>
      <c r="B59" s="6">
        <v>22090400</v>
      </c>
      <c r="C59" s="46">
        <v>20000</v>
      </c>
      <c r="D59" s="44">
        <v>3066.81</v>
      </c>
      <c r="E59" s="77">
        <f>D59-C59</f>
        <v>-16933.19</v>
      </c>
      <c r="F59" s="59">
        <f>D59/C59*100</f>
        <v>15.33405</v>
      </c>
      <c r="G59" s="15">
        <v>22052.4</v>
      </c>
      <c r="H59" s="15">
        <f>D59-G59</f>
        <v>-18985.59</v>
      </c>
    </row>
    <row r="60" spans="1:8" ht="12.75">
      <c r="A60" s="100" t="s">
        <v>63</v>
      </c>
      <c r="B60" s="100">
        <v>21080900</v>
      </c>
      <c r="C60" s="101"/>
      <c r="D60" s="102"/>
      <c r="E60" s="103"/>
      <c r="F60" s="57"/>
      <c r="G60" s="10"/>
      <c r="H60" s="15">
        <f>D60-G60</f>
        <v>0</v>
      </c>
    </row>
    <row r="61" spans="1:8" ht="13.5" thickBot="1">
      <c r="A61" s="48"/>
      <c r="B61" s="49"/>
      <c r="C61" s="76"/>
      <c r="D61" s="53"/>
      <c r="E61" s="79"/>
      <c r="F61" s="60"/>
      <c r="G61" s="10"/>
      <c r="H61" s="15"/>
    </row>
    <row r="62" spans="1:8" ht="13.5" thickBot="1">
      <c r="A62" s="35" t="s">
        <v>59</v>
      </c>
      <c r="B62" s="36"/>
      <c r="C62" s="28">
        <f>SUM(C57:C59)</f>
        <v>25700</v>
      </c>
      <c r="D62" s="28">
        <f>D57+D58+D59+D60</f>
        <v>5329.1</v>
      </c>
      <c r="E62" s="28">
        <f>SUM(E57:E59)</f>
        <v>-20370.899999999998</v>
      </c>
      <c r="F62" s="61">
        <f>D62/C62*100</f>
        <v>20.735797665369653</v>
      </c>
      <c r="G62" s="28">
        <f>G57+G58+G59+G60</f>
        <v>32206.97</v>
      </c>
      <c r="H62" s="15">
        <f>D62-G62</f>
        <v>-26877.870000000003</v>
      </c>
    </row>
    <row r="63" spans="1:8" ht="12.75">
      <c r="A63" s="31" t="s">
        <v>23</v>
      </c>
      <c r="B63" s="32"/>
      <c r="C63" s="32"/>
      <c r="D63" s="32"/>
      <c r="E63" s="33"/>
      <c r="F63" s="62"/>
      <c r="G63" s="10"/>
      <c r="H63" s="15">
        <f>D63-G63</f>
        <v>0</v>
      </c>
    </row>
    <row r="64" spans="1:8" ht="13.5" thickBot="1">
      <c r="A64" s="1" t="s">
        <v>58</v>
      </c>
      <c r="B64" s="2">
        <v>16000000</v>
      </c>
      <c r="C64" s="16">
        <f>C65+C66+C71+C76+C81+C85+C89+C69+C88+C84+C72+C73+C70+C87+C67+C68</f>
        <v>2870200</v>
      </c>
      <c r="D64" s="16">
        <f>D65+D66+D71+D76+D81+D85+D89+D69+D88+D84+D72+D73+D70+D67+D87+D74+D75+D68+D90+D86</f>
        <v>2569516.4800000004</v>
      </c>
      <c r="E64" s="16">
        <f>E85+E87+E89+E71+E72+E73+E90+E65+E88+E66+E69+E70+E76+E84+E74+E75+E68</f>
        <v>16080.21000000001</v>
      </c>
      <c r="F64" s="110">
        <f>D64/C64*100</f>
        <v>89.5239523378162</v>
      </c>
      <c r="G64" s="16">
        <f>G65+G66+G71+G76+G81+G85+G89+G69+G88+G84+G72+G73+G70+G87+G67+G77</f>
        <v>1274005.52</v>
      </c>
      <c r="H64" s="16">
        <f>H65+H66+H71+H76+H81+H85+H89+H69+H88+H84+H72+H73+H70+H87+H67</f>
        <v>914736.2700000001</v>
      </c>
    </row>
    <row r="65" spans="1:8" ht="13.5" thickBot="1">
      <c r="A65" s="6" t="s">
        <v>0</v>
      </c>
      <c r="B65" s="6">
        <v>11020202</v>
      </c>
      <c r="C65" s="44">
        <v>5000</v>
      </c>
      <c r="D65" s="44">
        <v>17473</v>
      </c>
      <c r="E65" s="77">
        <f>D65-C65</f>
        <v>12473</v>
      </c>
      <c r="F65" s="59">
        <f>D65/C65*100</f>
        <v>349.46000000000004</v>
      </c>
      <c r="G65" s="18">
        <v>11406.05</v>
      </c>
      <c r="H65" s="2"/>
    </row>
    <row r="66" spans="1:8" ht="13.5" thickBot="1">
      <c r="A66" s="32" t="s">
        <v>10</v>
      </c>
      <c r="B66" s="32">
        <v>18010100</v>
      </c>
      <c r="C66" s="51">
        <v>500</v>
      </c>
      <c r="D66" s="22"/>
      <c r="E66" s="77">
        <f>D66-C66</f>
        <v>-500</v>
      </c>
      <c r="F66" s="86">
        <f>D66/C66*100</f>
        <v>0</v>
      </c>
      <c r="G66" s="18">
        <v>482.02</v>
      </c>
      <c r="H66" s="2"/>
    </row>
    <row r="67" spans="1:8" ht="13.5" thickBot="1">
      <c r="A67" s="32" t="s">
        <v>81</v>
      </c>
      <c r="B67" s="32">
        <v>18010200</v>
      </c>
      <c r="C67" s="51">
        <v>2300</v>
      </c>
      <c r="D67" s="22"/>
      <c r="E67" s="77"/>
      <c r="F67" s="110">
        <f>D67/C67*100</f>
        <v>0</v>
      </c>
      <c r="G67" s="18"/>
      <c r="H67" s="2"/>
    </row>
    <row r="68" spans="1:8" ht="13.5" thickBot="1">
      <c r="A68" s="32"/>
      <c r="B68" s="32">
        <v>18010300</v>
      </c>
      <c r="C68" s="51">
        <v>6000</v>
      </c>
      <c r="D68" s="22">
        <v>13953.98</v>
      </c>
      <c r="E68" s="77">
        <f aca="true" t="shared" si="8" ref="E68:E76">D68-C68</f>
        <v>7953.98</v>
      </c>
      <c r="F68" s="110"/>
      <c r="G68" s="18"/>
      <c r="H68" s="2"/>
    </row>
    <row r="69" spans="1:8" ht="13.5" thickBot="1">
      <c r="A69" s="32" t="s">
        <v>9</v>
      </c>
      <c r="B69" s="32">
        <v>18010400</v>
      </c>
      <c r="C69" s="51">
        <v>76500</v>
      </c>
      <c r="D69" s="22">
        <v>105807.75</v>
      </c>
      <c r="E69" s="77">
        <f t="shared" si="8"/>
        <v>29307.75</v>
      </c>
      <c r="F69" s="110">
        <f>D69/C69*100</f>
        <v>138.3107843137255</v>
      </c>
      <c r="G69" s="18">
        <v>12364.08</v>
      </c>
      <c r="H69" s="2"/>
    </row>
    <row r="70" spans="1:8" ht="13.5" thickBot="1">
      <c r="A70" s="32" t="s">
        <v>82</v>
      </c>
      <c r="B70" s="32">
        <v>18011000</v>
      </c>
      <c r="C70" s="51"/>
      <c r="D70" s="51">
        <v>18750</v>
      </c>
      <c r="E70" s="77">
        <f t="shared" si="8"/>
        <v>18750</v>
      </c>
      <c r="F70" s="86" t="e">
        <f>D70/C70*100</f>
        <v>#DIV/0!</v>
      </c>
      <c r="G70" s="18">
        <v>1734.6</v>
      </c>
      <c r="H70" s="2"/>
    </row>
    <row r="71" spans="1:8" ht="13.5" thickBot="1">
      <c r="A71" s="54" t="s">
        <v>74</v>
      </c>
      <c r="B71" s="32">
        <v>18030100</v>
      </c>
      <c r="C71" s="72">
        <v>100</v>
      </c>
      <c r="D71" s="51">
        <v>30</v>
      </c>
      <c r="E71" s="77">
        <f t="shared" si="8"/>
        <v>-70</v>
      </c>
      <c r="F71" s="59">
        <f>D71/C71*100</f>
        <v>30</v>
      </c>
      <c r="G71" s="10">
        <v>87.32</v>
      </c>
      <c r="H71" s="15">
        <f>D71-G71</f>
        <v>-57.31999999999999</v>
      </c>
    </row>
    <row r="72" spans="1:8" ht="13.5" thickBot="1">
      <c r="A72" s="8" t="s">
        <v>69</v>
      </c>
      <c r="B72" s="6">
        <v>18040100</v>
      </c>
      <c r="C72" s="72"/>
      <c r="D72" s="51">
        <v>-1738.85</v>
      </c>
      <c r="E72" s="77">
        <f t="shared" si="8"/>
        <v>-1738.85</v>
      </c>
      <c r="F72" s="85" t="e">
        <f>D72/C72*100</f>
        <v>#DIV/0!</v>
      </c>
      <c r="G72" s="15">
        <v>-606</v>
      </c>
      <c r="H72" s="15">
        <f>D72-G72</f>
        <v>-1132.85</v>
      </c>
    </row>
    <row r="73" spans="1:8" ht="13.5" thickBot="1">
      <c r="A73" s="134" t="s">
        <v>70</v>
      </c>
      <c r="B73" s="6">
        <v>18040200</v>
      </c>
      <c r="C73" s="72"/>
      <c r="D73" s="51"/>
      <c r="E73" s="77">
        <f t="shared" si="8"/>
        <v>0</v>
      </c>
      <c r="F73" s="85" t="e">
        <f>D73/C73*100</f>
        <v>#DIV/0!</v>
      </c>
      <c r="G73" s="15">
        <v>461.57</v>
      </c>
      <c r="H73" s="15">
        <f>D73-G73</f>
        <v>-461.57</v>
      </c>
    </row>
    <row r="74" spans="1:8" ht="24" thickBot="1">
      <c r="A74" s="135" t="s">
        <v>14</v>
      </c>
      <c r="B74" s="6">
        <v>14021900</v>
      </c>
      <c r="C74" s="133">
        <v>1</v>
      </c>
      <c r="D74" s="51">
        <v>53702.42</v>
      </c>
      <c r="E74" s="112">
        <f t="shared" si="8"/>
        <v>53701.42</v>
      </c>
      <c r="F74" s="57"/>
      <c r="G74" s="15"/>
      <c r="H74" s="15"/>
    </row>
    <row r="75" spans="1:8" ht="35.25" thickBot="1">
      <c r="A75" s="135" t="s">
        <v>15</v>
      </c>
      <c r="B75" s="6">
        <v>14031900</v>
      </c>
      <c r="C75" s="133">
        <v>1</v>
      </c>
      <c r="D75" s="51">
        <v>203310.27</v>
      </c>
      <c r="E75" s="112">
        <f t="shared" si="8"/>
        <v>203309.27</v>
      </c>
      <c r="F75" s="57"/>
      <c r="G75" s="15"/>
      <c r="H75" s="15"/>
    </row>
    <row r="76" spans="1:8" ht="12.75">
      <c r="A76" s="81" t="s">
        <v>3</v>
      </c>
      <c r="B76" s="80">
        <v>14040000</v>
      </c>
      <c r="C76" s="46">
        <v>720000</v>
      </c>
      <c r="D76" s="44">
        <v>337204.09</v>
      </c>
      <c r="E76" s="112">
        <f t="shared" si="8"/>
        <v>-382795.91</v>
      </c>
      <c r="F76" s="57">
        <f aca="true" t="shared" si="9" ref="F76:F101">D76/C76*100</f>
        <v>46.83390138888889</v>
      </c>
      <c r="G76" s="15">
        <v>175724.04</v>
      </c>
      <c r="H76" s="15">
        <f aca="true" t="shared" si="10" ref="H76:H85">D76-G76</f>
        <v>161480.05000000002</v>
      </c>
    </row>
    <row r="77" spans="1:8" ht="12.75">
      <c r="A77" s="88" t="s">
        <v>7</v>
      </c>
      <c r="B77" s="109"/>
      <c r="C77" s="72"/>
      <c r="D77" s="51"/>
      <c r="E77" s="44"/>
      <c r="F77" s="57"/>
      <c r="G77" s="89">
        <f>G78+G79+G80</f>
        <v>6235.98</v>
      </c>
      <c r="H77" s="15"/>
    </row>
    <row r="78" spans="1:8" ht="12.75">
      <c r="A78" s="50" t="s">
        <v>4</v>
      </c>
      <c r="B78" s="81">
        <v>19010100</v>
      </c>
      <c r="C78" s="72"/>
      <c r="D78" s="51"/>
      <c r="E78" s="44"/>
      <c r="F78" s="57"/>
      <c r="G78" s="66">
        <v>1456.79</v>
      </c>
      <c r="H78" s="15"/>
    </row>
    <row r="79" spans="1:8" ht="12.75">
      <c r="A79" s="50" t="s">
        <v>5</v>
      </c>
      <c r="B79" s="81">
        <v>19010200</v>
      </c>
      <c r="C79" s="72"/>
      <c r="D79" s="51"/>
      <c r="E79" s="44"/>
      <c r="F79" s="57"/>
      <c r="G79" s="66">
        <v>783.36</v>
      </c>
      <c r="H79" s="15"/>
    </row>
    <row r="80" spans="1:8" ht="12.75">
      <c r="A80" s="50" t="s">
        <v>6</v>
      </c>
      <c r="B80" s="81">
        <v>19010300</v>
      </c>
      <c r="C80" s="72"/>
      <c r="D80" s="51"/>
      <c r="E80" s="44"/>
      <c r="F80" s="57"/>
      <c r="G80" s="66">
        <v>3995.83</v>
      </c>
      <c r="H80" s="15"/>
    </row>
    <row r="81" spans="1:8" ht="13.5" thickBot="1">
      <c r="A81" s="1" t="s">
        <v>8</v>
      </c>
      <c r="B81" s="80"/>
      <c r="C81" s="89">
        <f>C82+C83</f>
        <v>1973100</v>
      </c>
      <c r="D81" s="90">
        <f>D82+D83</f>
        <v>1658634.27</v>
      </c>
      <c r="E81" s="90">
        <f>E82+E83</f>
        <v>-314465.73000000004</v>
      </c>
      <c r="F81" s="110">
        <f t="shared" si="9"/>
        <v>84.06235213623232</v>
      </c>
      <c r="G81" s="90">
        <f>G82+G83</f>
        <v>898638.46</v>
      </c>
      <c r="H81" s="15">
        <f t="shared" si="10"/>
        <v>759995.81</v>
      </c>
    </row>
    <row r="82" spans="1:8" ht="27" thickBot="1">
      <c r="A82" s="130" t="s">
        <v>31</v>
      </c>
      <c r="B82" s="18">
        <v>18050300</v>
      </c>
      <c r="C82" s="72">
        <v>536600</v>
      </c>
      <c r="D82" s="51">
        <v>187554.32</v>
      </c>
      <c r="E82" s="77">
        <f>D82-C82</f>
        <v>-349045.68</v>
      </c>
      <c r="F82" s="57">
        <f t="shared" si="9"/>
        <v>34.95235184494969</v>
      </c>
      <c r="G82" s="15">
        <v>320476.67</v>
      </c>
      <c r="H82" s="15">
        <f t="shared" si="10"/>
        <v>-132922.34999999998</v>
      </c>
    </row>
    <row r="83" spans="1:8" ht="13.5" thickBot="1">
      <c r="A83" s="130" t="s">
        <v>32</v>
      </c>
      <c r="B83" s="18">
        <v>18050400</v>
      </c>
      <c r="C83" s="72">
        <v>1436500</v>
      </c>
      <c r="D83" s="51">
        <v>1471079.95</v>
      </c>
      <c r="E83" s="77">
        <f>D83-C83</f>
        <v>34579.94999999995</v>
      </c>
      <c r="F83" s="57">
        <f t="shared" si="9"/>
        <v>102.40723633832232</v>
      </c>
      <c r="G83" s="15">
        <v>578161.79</v>
      </c>
      <c r="H83" s="15">
        <f t="shared" si="10"/>
        <v>892918.1599999999</v>
      </c>
    </row>
    <row r="84" spans="1:8" ht="13.5" thickBot="1">
      <c r="A84" s="78" t="s">
        <v>79</v>
      </c>
      <c r="B84" s="78" t="s">
        <v>78</v>
      </c>
      <c r="C84" s="72">
        <v>350</v>
      </c>
      <c r="D84" s="51">
        <v>1742</v>
      </c>
      <c r="E84" s="77">
        <f>D84-C84</f>
        <v>1392</v>
      </c>
      <c r="F84" s="110">
        <f t="shared" si="9"/>
        <v>497.71428571428567</v>
      </c>
      <c r="G84" s="15">
        <v>682</v>
      </c>
      <c r="H84" s="15">
        <f t="shared" si="10"/>
        <v>1060</v>
      </c>
    </row>
    <row r="85" spans="1:8" ht="13.5" thickBot="1">
      <c r="A85" s="6" t="s">
        <v>35</v>
      </c>
      <c r="B85" s="6">
        <v>21081100</v>
      </c>
      <c r="C85" s="46">
        <v>2550</v>
      </c>
      <c r="D85" s="44">
        <v>1870</v>
      </c>
      <c r="E85" s="79">
        <f>D85-C85</f>
        <v>-680</v>
      </c>
      <c r="F85" s="57">
        <f t="shared" si="9"/>
        <v>73.33333333333333</v>
      </c>
      <c r="G85" s="15">
        <v>1020</v>
      </c>
      <c r="H85" s="15">
        <f t="shared" si="10"/>
        <v>850</v>
      </c>
    </row>
    <row r="86" spans="1:8" ht="13.5" thickBot="1">
      <c r="A86" s="6" t="s">
        <v>62</v>
      </c>
      <c r="B86" s="6">
        <v>21080500</v>
      </c>
      <c r="C86" s="46"/>
      <c r="D86" s="18"/>
      <c r="E86" s="77"/>
      <c r="F86" s="57"/>
      <c r="G86" s="15"/>
      <c r="H86" s="15">
        <f aca="true" t="shared" si="11" ref="H86:H95">D86-G86</f>
        <v>0</v>
      </c>
    </row>
    <row r="87" spans="1:8" ht="13.5" thickBot="1">
      <c r="A87" s="8" t="s">
        <v>46</v>
      </c>
      <c r="B87" s="6">
        <v>22080402</v>
      </c>
      <c r="C87" s="46">
        <v>30000</v>
      </c>
      <c r="D87" s="44">
        <v>7211.43</v>
      </c>
      <c r="E87" s="77">
        <f>D87-C87</f>
        <v>-22788.57</v>
      </c>
      <c r="F87" s="110">
        <f t="shared" si="9"/>
        <v>24.0381</v>
      </c>
      <c r="G87" s="15"/>
      <c r="H87" s="15">
        <f t="shared" si="11"/>
        <v>7211.43</v>
      </c>
    </row>
    <row r="88" spans="1:8" ht="13.5" thickBot="1">
      <c r="A88" s="38" t="s">
        <v>80</v>
      </c>
      <c r="B88" s="20">
        <v>22012500</v>
      </c>
      <c r="C88" s="46">
        <v>34000</v>
      </c>
      <c r="D88" s="71">
        <v>136071.54</v>
      </c>
      <c r="E88" s="77">
        <f>D88-C88</f>
        <v>102071.54000000001</v>
      </c>
      <c r="F88" s="110">
        <f t="shared" si="9"/>
        <v>400.21041176470595</v>
      </c>
      <c r="G88" s="65">
        <v>157455.46</v>
      </c>
      <c r="H88" s="15">
        <f t="shared" si="11"/>
        <v>-21383.919999999984</v>
      </c>
    </row>
    <row r="89" spans="1:8" ht="13.5" thickBot="1">
      <c r="A89" s="38" t="s">
        <v>62</v>
      </c>
      <c r="B89" s="20">
        <v>24060300</v>
      </c>
      <c r="C89" s="104">
        <v>19800</v>
      </c>
      <c r="D89" s="71">
        <v>15494.58</v>
      </c>
      <c r="E89" s="77">
        <f>D89-C89</f>
        <v>-4305.42</v>
      </c>
      <c r="F89" s="57">
        <f t="shared" si="9"/>
        <v>78.25545454545455</v>
      </c>
      <c r="G89" s="65">
        <v>8319.94</v>
      </c>
      <c r="H89" s="65">
        <f t="shared" si="11"/>
        <v>7174.639999999999</v>
      </c>
    </row>
    <row r="90" spans="1:8" ht="13.5" thickBot="1">
      <c r="A90" s="6" t="s">
        <v>64</v>
      </c>
      <c r="B90" s="6">
        <v>31010200</v>
      </c>
      <c r="C90" s="46"/>
      <c r="D90" s="44"/>
      <c r="E90" s="77">
        <f>D90-C90</f>
        <v>0</v>
      </c>
      <c r="F90" s="132"/>
      <c r="G90" s="15"/>
      <c r="H90" s="15">
        <f t="shared" si="11"/>
        <v>0</v>
      </c>
    </row>
    <row r="91" spans="1:8" ht="13.5" thickBot="1">
      <c r="A91" s="1" t="s">
        <v>57</v>
      </c>
      <c r="B91" s="2">
        <v>13050000</v>
      </c>
      <c r="C91" s="16">
        <f>SUM(C92:C95)</f>
        <v>559100</v>
      </c>
      <c r="D91" s="2">
        <f>D92+D93+D94+D95</f>
        <v>884439.1500000001</v>
      </c>
      <c r="E91" s="16">
        <f>SUM(E92:E95)</f>
        <v>325339.15</v>
      </c>
      <c r="F91" s="63">
        <f t="shared" si="9"/>
        <v>158.18979610087644</v>
      </c>
      <c r="G91" s="2">
        <f>G92+G93+G94+G95</f>
        <v>369038.1</v>
      </c>
      <c r="H91" s="15">
        <f t="shared" si="11"/>
        <v>515401.05000000016</v>
      </c>
    </row>
    <row r="92" spans="1:8" ht="13.5" thickBot="1">
      <c r="A92" s="8" t="s">
        <v>36</v>
      </c>
      <c r="B92" s="6">
        <v>18010500</v>
      </c>
      <c r="C92" s="105">
        <v>164100</v>
      </c>
      <c r="D92" s="18">
        <v>328230.5</v>
      </c>
      <c r="E92" s="77">
        <f>D92-C92</f>
        <v>164130.5</v>
      </c>
      <c r="F92" s="57">
        <f t="shared" si="9"/>
        <v>200.0185862279098</v>
      </c>
      <c r="G92" s="15">
        <v>80750.27</v>
      </c>
      <c r="H92" s="15">
        <f t="shared" si="11"/>
        <v>247480.22999999998</v>
      </c>
    </row>
    <row r="93" spans="1:8" ht="13.5" thickBot="1">
      <c r="A93" s="8" t="s">
        <v>37</v>
      </c>
      <c r="B93" s="6">
        <v>18010600</v>
      </c>
      <c r="C93" s="106">
        <v>207600</v>
      </c>
      <c r="D93" s="18">
        <v>408510.4</v>
      </c>
      <c r="E93" s="77">
        <f>D93-C93</f>
        <v>200910.40000000002</v>
      </c>
      <c r="F93" s="57">
        <f t="shared" si="9"/>
        <v>196.77764932562621</v>
      </c>
      <c r="G93" s="15">
        <v>170939.71</v>
      </c>
      <c r="H93" s="15">
        <f t="shared" si="11"/>
        <v>237570.69000000003</v>
      </c>
    </row>
    <row r="94" spans="1:8" ht="13.5" thickBot="1">
      <c r="A94" s="8" t="s">
        <v>38</v>
      </c>
      <c r="B94" s="6">
        <v>18010700</v>
      </c>
      <c r="C94" s="107">
        <v>61400</v>
      </c>
      <c r="D94" s="18">
        <v>41913.94</v>
      </c>
      <c r="E94" s="77">
        <f>D94-C94</f>
        <v>-19486.059999999998</v>
      </c>
      <c r="F94" s="57">
        <f t="shared" si="9"/>
        <v>68.26374592833876</v>
      </c>
      <c r="G94" s="15">
        <v>26315.61</v>
      </c>
      <c r="H94" s="15">
        <f t="shared" si="11"/>
        <v>15598.330000000002</v>
      </c>
    </row>
    <row r="95" spans="1:8" ht="13.5" thickBot="1">
      <c r="A95" s="8" t="s">
        <v>39</v>
      </c>
      <c r="B95" s="6">
        <v>18010900</v>
      </c>
      <c r="C95" s="106">
        <v>126000</v>
      </c>
      <c r="D95" s="18">
        <v>105784.31</v>
      </c>
      <c r="E95" s="77">
        <f>D95-C95</f>
        <v>-20215.690000000002</v>
      </c>
      <c r="F95" s="59">
        <f t="shared" si="9"/>
        <v>83.95580158730158</v>
      </c>
      <c r="G95" s="15">
        <v>91032.51</v>
      </c>
      <c r="H95" s="15">
        <f t="shared" si="11"/>
        <v>14751.800000000003</v>
      </c>
    </row>
    <row r="96" spans="1:8" ht="13.5" thickBot="1">
      <c r="A96" s="35" t="s">
        <v>60</v>
      </c>
      <c r="B96" s="36"/>
      <c r="C96" s="28">
        <f>C91+C64</f>
        <v>3429300</v>
      </c>
      <c r="D96" s="27">
        <f>D91+D64</f>
        <v>3453955.630000001</v>
      </c>
      <c r="E96" s="92">
        <f>E91+E64+E81</f>
        <v>26953.630000000005</v>
      </c>
      <c r="F96" s="75">
        <f t="shared" si="9"/>
        <v>100.71896976059256</v>
      </c>
      <c r="G96" s="131">
        <f>G91+G64</f>
        <v>1643043.62</v>
      </c>
      <c r="H96" s="27">
        <f>H91+H64</f>
        <v>1430137.3200000003</v>
      </c>
    </row>
    <row r="97" spans="1:8" ht="13.5" thickBot="1">
      <c r="A97" s="25" t="s">
        <v>50</v>
      </c>
      <c r="B97" s="26"/>
      <c r="C97" s="28">
        <f>SUM(C62+C96)</f>
        <v>3455000</v>
      </c>
      <c r="D97" s="28">
        <f>D62+D96</f>
        <v>3459284.730000001</v>
      </c>
      <c r="E97" s="29">
        <f aca="true" t="shared" si="12" ref="E97:E102">D97-C97</f>
        <v>4284.730000000913</v>
      </c>
      <c r="F97" s="73">
        <f t="shared" si="9"/>
        <v>100.12401534008686</v>
      </c>
      <c r="G97" s="28">
        <f>G62+G96</f>
        <v>1675250.59</v>
      </c>
      <c r="H97" s="67">
        <f aca="true" t="shared" si="13" ref="H97:H102">D97-G97</f>
        <v>1784034.1400000008</v>
      </c>
    </row>
    <row r="98" spans="1:8" ht="12.75">
      <c r="A98" s="8" t="s">
        <v>48</v>
      </c>
      <c r="B98" s="6">
        <v>41020300</v>
      </c>
      <c r="C98" s="46"/>
      <c r="D98" s="44"/>
      <c r="E98" s="23">
        <f t="shared" si="12"/>
        <v>0</v>
      </c>
      <c r="F98" s="86" t="e">
        <f t="shared" si="9"/>
        <v>#DIV/0!</v>
      </c>
      <c r="G98" s="66"/>
      <c r="H98" s="66">
        <f t="shared" si="13"/>
        <v>0</v>
      </c>
    </row>
    <row r="99" spans="1:8" ht="12.75">
      <c r="A99" s="22" t="s">
        <v>109</v>
      </c>
      <c r="B99" s="22">
        <v>41035003</v>
      </c>
      <c r="C99" s="51">
        <v>2960046</v>
      </c>
      <c r="D99" s="51">
        <v>2960046</v>
      </c>
      <c r="E99" s="23">
        <f t="shared" si="12"/>
        <v>0</v>
      </c>
      <c r="F99" s="19">
        <f t="shared" si="9"/>
        <v>100</v>
      </c>
      <c r="G99" s="93">
        <v>1935417.04</v>
      </c>
      <c r="H99" s="15">
        <f t="shared" si="13"/>
        <v>1024628.96</v>
      </c>
    </row>
    <row r="100" spans="1:8" ht="12.75">
      <c r="A100" s="22" t="s">
        <v>73</v>
      </c>
      <c r="B100" s="22">
        <v>41037000</v>
      </c>
      <c r="C100" s="44"/>
      <c r="D100" s="44"/>
      <c r="E100" s="23">
        <f t="shared" si="12"/>
        <v>0</v>
      </c>
      <c r="F100" s="108" t="e">
        <f t="shared" si="9"/>
        <v>#DIV/0!</v>
      </c>
      <c r="G100" s="15"/>
      <c r="H100" s="15">
        <f t="shared" si="13"/>
        <v>0</v>
      </c>
    </row>
    <row r="101" spans="1:8" ht="12.75">
      <c r="A101" s="22" t="s">
        <v>109</v>
      </c>
      <c r="B101" s="18">
        <v>41020603</v>
      </c>
      <c r="C101" s="44">
        <v>10000</v>
      </c>
      <c r="D101" s="44">
        <v>10000</v>
      </c>
      <c r="E101" s="9">
        <f t="shared" si="12"/>
        <v>0</v>
      </c>
      <c r="F101" s="19">
        <f t="shared" si="9"/>
        <v>100</v>
      </c>
      <c r="G101" s="15"/>
      <c r="H101" s="15">
        <f t="shared" si="13"/>
        <v>10000</v>
      </c>
    </row>
    <row r="102" spans="1:8" ht="12.75">
      <c r="A102" s="7" t="s">
        <v>49</v>
      </c>
      <c r="B102" s="6"/>
      <c r="C102" s="16">
        <f>C97+C98+C101+C99+C100</f>
        <v>6425046</v>
      </c>
      <c r="D102" s="16">
        <f>D97+D98+D101+D99+D100</f>
        <v>6429330.73</v>
      </c>
      <c r="E102" s="16">
        <f t="shared" si="12"/>
        <v>4284.730000000447</v>
      </c>
      <c r="F102" s="63">
        <f>D102/C102*100</f>
        <v>100.06668792721484</v>
      </c>
      <c r="G102" s="16">
        <f>G97+G98+G101+G99+G100</f>
        <v>3610667.63</v>
      </c>
      <c r="H102" s="15">
        <f t="shared" si="13"/>
        <v>2818663.1000000006</v>
      </c>
    </row>
    <row r="103" spans="1:6" ht="12.75">
      <c r="A103" s="40"/>
      <c r="B103" s="41" t="s">
        <v>76</v>
      </c>
      <c r="C103" s="42"/>
      <c r="D103" s="42"/>
      <c r="E103" s="42"/>
      <c r="F103" s="43" t="s">
        <v>19</v>
      </c>
    </row>
    <row r="104" spans="1:6" ht="12.75">
      <c r="A104" s="40"/>
      <c r="B104" s="41"/>
      <c r="C104" s="42"/>
      <c r="D104" s="42"/>
      <c r="E104" s="42"/>
      <c r="F104" s="43" t="s">
        <v>19</v>
      </c>
    </row>
    <row r="105" spans="1:8" ht="12.75">
      <c r="A105" s="41"/>
      <c r="B105" s="41"/>
      <c r="C105" s="41"/>
      <c r="D105" s="111"/>
      <c r="E105" s="96"/>
      <c r="F105" s="95"/>
      <c r="G105" s="52"/>
      <c r="H105" s="94"/>
    </row>
    <row r="106" spans="1:6" ht="15">
      <c r="A106" s="17" t="s">
        <v>2</v>
      </c>
      <c r="B106" s="17"/>
      <c r="C106" s="17"/>
      <c r="D106" s="17"/>
      <c r="E106" s="17"/>
      <c r="F106" s="69"/>
    </row>
    <row r="107" spans="1:6" ht="17.25">
      <c r="A107" s="68" t="s">
        <v>75</v>
      </c>
      <c r="B107" s="68"/>
      <c r="C107" s="68"/>
      <c r="D107" s="68"/>
      <c r="E107" s="68"/>
      <c r="F107" s="68"/>
    </row>
    <row r="108" spans="1:8" ht="17.25">
      <c r="A108" s="68"/>
      <c r="B108" s="68"/>
      <c r="C108" s="91" t="s">
        <v>16</v>
      </c>
      <c r="D108" s="91"/>
      <c r="E108" s="91"/>
      <c r="F108" s="91"/>
      <c r="H108" s="70">
        <v>43007</v>
      </c>
    </row>
    <row r="109" spans="1:8" ht="53.25">
      <c r="A109" s="4" t="s">
        <v>20</v>
      </c>
      <c r="B109" s="5"/>
      <c r="C109" s="12" t="s">
        <v>111</v>
      </c>
      <c r="D109" s="12" t="s">
        <v>112</v>
      </c>
      <c r="E109" s="13" t="s">
        <v>53</v>
      </c>
      <c r="F109" s="55" t="s">
        <v>54</v>
      </c>
      <c r="G109" s="14" t="s">
        <v>113</v>
      </c>
      <c r="H109" s="14" t="s">
        <v>1</v>
      </c>
    </row>
    <row r="110" spans="1:8" ht="12.75">
      <c r="A110" s="1" t="s">
        <v>21</v>
      </c>
      <c r="B110" s="6"/>
      <c r="C110" s="6"/>
      <c r="D110" s="6"/>
      <c r="E110" s="9"/>
      <c r="F110" s="56"/>
      <c r="G110" s="10"/>
      <c r="H110" s="10"/>
    </row>
    <row r="111" spans="1:8" ht="13.5" thickBot="1">
      <c r="A111" s="6" t="s">
        <v>33</v>
      </c>
      <c r="B111" s="6">
        <v>22090100</v>
      </c>
      <c r="C111" s="141">
        <v>7700</v>
      </c>
      <c r="D111" s="44">
        <v>3834.03</v>
      </c>
      <c r="E111" s="79">
        <f>D111-C111</f>
        <v>-3865.97</v>
      </c>
      <c r="F111" s="58">
        <f>D111/C111*100</f>
        <v>49.79259740259741</v>
      </c>
      <c r="G111" s="15">
        <v>7780.07</v>
      </c>
      <c r="H111" s="15">
        <f>D111-G111</f>
        <v>-3946.0399999999995</v>
      </c>
    </row>
    <row r="112" spans="1:8" ht="13.5" thickBot="1">
      <c r="A112" s="6" t="s">
        <v>63</v>
      </c>
      <c r="B112" s="6">
        <v>22090200</v>
      </c>
      <c r="C112" s="136"/>
      <c r="D112" s="44"/>
      <c r="E112" s="77">
        <f>D112-C112</f>
        <v>0</v>
      </c>
      <c r="F112" s="58"/>
      <c r="G112" s="15"/>
      <c r="H112" s="15">
        <f>D112-G112</f>
        <v>0</v>
      </c>
    </row>
    <row r="113" spans="1:8" ht="13.5" thickBot="1">
      <c r="A113" s="6" t="s">
        <v>34</v>
      </c>
      <c r="B113" s="6">
        <v>22090400</v>
      </c>
      <c r="C113" s="44">
        <v>26800</v>
      </c>
      <c r="D113" s="44">
        <v>4742.24</v>
      </c>
      <c r="E113" s="77">
        <f>D113-C113</f>
        <v>-22057.760000000002</v>
      </c>
      <c r="F113" s="59">
        <f>D113/C113*100</f>
        <v>17.694925373134325</v>
      </c>
      <c r="G113" s="15">
        <v>27507.37</v>
      </c>
      <c r="H113" s="15">
        <f>D113-G113</f>
        <v>-22765.129999999997</v>
      </c>
    </row>
    <row r="114" spans="1:8" ht="12.75">
      <c r="A114" s="100" t="s">
        <v>63</v>
      </c>
      <c r="B114" s="100">
        <v>21080900</v>
      </c>
      <c r="C114" s="137"/>
      <c r="D114" s="102"/>
      <c r="E114" s="103"/>
      <c r="F114" s="57"/>
      <c r="G114" s="10"/>
      <c r="H114" s="15">
        <f>D114-G114</f>
        <v>0</v>
      </c>
    </row>
    <row r="115" spans="1:8" ht="13.5" thickBot="1">
      <c r="A115" s="48"/>
      <c r="B115" s="49"/>
      <c r="C115" s="138"/>
      <c r="D115" s="53"/>
      <c r="E115" s="79"/>
      <c r="F115" s="60"/>
      <c r="G115" s="10"/>
      <c r="H115" s="15"/>
    </row>
    <row r="116" spans="1:8" ht="13.5" thickBot="1">
      <c r="A116" s="35" t="s">
        <v>59</v>
      </c>
      <c r="B116" s="36"/>
      <c r="C116" s="28">
        <f>SUM(C111:C113)</f>
        <v>34500</v>
      </c>
      <c r="D116" s="28">
        <f>D111+D112+D113+D114</f>
        <v>8576.27</v>
      </c>
      <c r="E116" s="28">
        <f>SUM(E111:E113)</f>
        <v>-25923.730000000003</v>
      </c>
      <c r="F116" s="61">
        <f>D116/C116*100</f>
        <v>24.858753623188406</v>
      </c>
      <c r="G116" s="28">
        <f>G111+G112+G113+G114</f>
        <v>35287.44</v>
      </c>
      <c r="H116" s="15">
        <f>D116-G116</f>
        <v>-26711.170000000002</v>
      </c>
    </row>
    <row r="117" spans="1:8" ht="12.75">
      <c r="A117" s="31" t="s">
        <v>23</v>
      </c>
      <c r="B117" s="32"/>
      <c r="C117" s="139"/>
      <c r="D117" s="32"/>
      <c r="E117" s="33"/>
      <c r="F117" s="62"/>
      <c r="G117" s="10"/>
      <c r="H117" s="15">
        <f>D117-G117</f>
        <v>0</v>
      </c>
    </row>
    <row r="118" spans="1:8" ht="13.5" thickBot="1">
      <c r="A118" s="1" t="s">
        <v>58</v>
      </c>
      <c r="B118" s="2">
        <v>16000000</v>
      </c>
      <c r="C118" s="16">
        <f>C119+C120+C125+C130+C131+C135+C139+C123+C138+C134+C126+C127+C124+C137+C121+C122+C140+C128+C129</f>
        <v>4348130</v>
      </c>
      <c r="D118" s="16">
        <f>D119+D120+D125+D130+D131+D135+D139+D123+D138+D134+D126+D127+D124+D121+D137+D128+D129+D122+D140+D136</f>
        <v>4044857.0100000002</v>
      </c>
      <c r="E118" s="16">
        <f>E135+E137+E139+E125+E126+E127+E140+E119+E138+E120+E123+E124+E130+E134</f>
        <v>-447824.79</v>
      </c>
      <c r="F118" s="110">
        <f aca="true" t="shared" si="14" ref="F118:F127">D118/C118*100</f>
        <v>93.02520876790713</v>
      </c>
      <c r="G118" s="16">
        <f>G119+G120+G125+G130+G131+G135+G139+G123+G138+G134+G126+G127+G124+G137+G121+G122</f>
        <v>3359760.24</v>
      </c>
      <c r="H118" s="16">
        <f>H119+H120+H125+H130+H131+H135+H139+H123+H138+H134+H126+H127+H124+H137+H121</f>
        <v>157360.54000000015</v>
      </c>
    </row>
    <row r="119" spans="1:8" ht="13.5" thickBot="1">
      <c r="A119" s="6" t="s">
        <v>0</v>
      </c>
      <c r="B119" s="6">
        <v>11020202</v>
      </c>
      <c r="C119" s="141">
        <v>5000</v>
      </c>
      <c r="D119" s="44">
        <v>17473</v>
      </c>
      <c r="E119" s="77">
        <f>D119-C119</f>
        <v>12473</v>
      </c>
      <c r="F119" s="59">
        <f t="shared" si="14"/>
        <v>349.46000000000004</v>
      </c>
      <c r="G119" s="18">
        <v>4996</v>
      </c>
      <c r="H119" s="2"/>
    </row>
    <row r="120" spans="1:8" ht="13.5" thickBot="1">
      <c r="A120" s="32" t="s">
        <v>10</v>
      </c>
      <c r="B120" s="32">
        <v>18010100</v>
      </c>
      <c r="C120" s="142">
        <v>1000</v>
      </c>
      <c r="D120" s="22"/>
      <c r="E120" s="77">
        <f>D120-C120</f>
        <v>-1000</v>
      </c>
      <c r="F120" s="86">
        <f t="shared" si="14"/>
        <v>0</v>
      </c>
      <c r="G120" s="18">
        <v>1376.64</v>
      </c>
      <c r="H120" s="2"/>
    </row>
    <row r="121" spans="1:8" ht="13.5" thickBot="1">
      <c r="A121" s="32" t="s">
        <v>81</v>
      </c>
      <c r="B121" s="32">
        <v>18010200</v>
      </c>
      <c r="C121" s="142">
        <v>38000</v>
      </c>
      <c r="D121" s="22">
        <v>26695.87</v>
      </c>
      <c r="E121" s="77">
        <f aca="true" t="shared" si="15" ref="E121:E130">D121-C121</f>
        <v>-11304.130000000001</v>
      </c>
      <c r="F121" s="110">
        <f t="shared" si="14"/>
        <v>70.2522894736842</v>
      </c>
      <c r="G121" s="18">
        <v>19272.6</v>
      </c>
      <c r="H121" s="2"/>
    </row>
    <row r="122" spans="1:8" ht="13.5" thickBot="1">
      <c r="A122" s="32"/>
      <c r="B122" s="32">
        <v>18010300</v>
      </c>
      <c r="C122" s="142">
        <v>78500</v>
      </c>
      <c r="D122" s="22">
        <v>295624.55</v>
      </c>
      <c r="E122" s="77">
        <f t="shared" si="15"/>
        <v>217124.55</v>
      </c>
      <c r="F122" s="110">
        <f t="shared" si="14"/>
        <v>376.5917834394904</v>
      </c>
      <c r="G122" s="18">
        <v>65951.95</v>
      </c>
      <c r="H122" s="2"/>
    </row>
    <row r="123" spans="1:8" ht="13.5" thickBot="1">
      <c r="A123" s="32" t="s">
        <v>9</v>
      </c>
      <c r="B123" s="32">
        <v>18010400</v>
      </c>
      <c r="C123" s="142">
        <v>127500</v>
      </c>
      <c r="D123" s="22">
        <v>159727.6</v>
      </c>
      <c r="E123" s="77">
        <f t="shared" si="15"/>
        <v>32227.600000000006</v>
      </c>
      <c r="F123" s="110">
        <f t="shared" si="14"/>
        <v>125.27654901960786</v>
      </c>
      <c r="G123" s="18">
        <v>131754.55</v>
      </c>
      <c r="H123" s="2"/>
    </row>
    <row r="124" spans="1:8" ht="13.5" thickBot="1">
      <c r="A124" s="32" t="s">
        <v>82</v>
      </c>
      <c r="B124" s="32">
        <v>18011000</v>
      </c>
      <c r="C124" s="140"/>
      <c r="D124" s="51">
        <v>18750</v>
      </c>
      <c r="E124" s="77">
        <f t="shared" si="15"/>
        <v>18750</v>
      </c>
      <c r="F124" s="86" t="e">
        <f t="shared" si="14"/>
        <v>#DIV/0!</v>
      </c>
      <c r="G124" s="44">
        <v>27900</v>
      </c>
      <c r="H124" s="2"/>
    </row>
    <row r="125" spans="1:8" ht="13.5" thickBot="1">
      <c r="A125" s="54" t="s">
        <v>74</v>
      </c>
      <c r="B125" s="32">
        <v>18030100</v>
      </c>
      <c r="C125" s="142">
        <v>150</v>
      </c>
      <c r="D125" s="32">
        <v>88.73</v>
      </c>
      <c r="E125" s="77">
        <f t="shared" si="15"/>
        <v>-61.269999999999996</v>
      </c>
      <c r="F125" s="59">
        <f t="shared" si="14"/>
        <v>59.153333333333336</v>
      </c>
      <c r="G125" s="15">
        <v>18.4</v>
      </c>
      <c r="H125" s="15">
        <f>D125-G125</f>
        <v>70.33000000000001</v>
      </c>
    </row>
    <row r="126" spans="1:8" ht="13.5" thickBot="1">
      <c r="A126" s="8" t="s">
        <v>69</v>
      </c>
      <c r="B126" s="6">
        <v>18040100</v>
      </c>
      <c r="C126" s="140"/>
      <c r="D126" s="51">
        <v>-1738.85</v>
      </c>
      <c r="E126" s="77">
        <f t="shared" si="15"/>
        <v>-1738.85</v>
      </c>
      <c r="F126" s="85" t="e">
        <f t="shared" si="14"/>
        <v>#DIV/0!</v>
      </c>
      <c r="G126" s="15"/>
      <c r="H126" s="15">
        <f>D126-G126</f>
        <v>-1738.85</v>
      </c>
    </row>
    <row r="127" spans="1:8" ht="13.5" thickBot="1">
      <c r="A127" s="8" t="s">
        <v>70</v>
      </c>
      <c r="B127" s="6">
        <v>18040200</v>
      </c>
      <c r="C127" s="140"/>
      <c r="D127" s="51"/>
      <c r="E127" s="77">
        <f t="shared" si="15"/>
        <v>0</v>
      </c>
      <c r="F127" s="85" t="e">
        <f t="shared" si="14"/>
        <v>#DIV/0!</v>
      </c>
      <c r="G127" s="15">
        <v>-1005.03</v>
      </c>
      <c r="H127" s="15">
        <f>D127-G127</f>
        <v>1005.03</v>
      </c>
    </row>
    <row r="128" spans="1:8" ht="13.5" thickBot="1">
      <c r="A128" s="8"/>
      <c r="B128" s="6">
        <v>14021900</v>
      </c>
      <c r="C128" s="51">
        <v>55800</v>
      </c>
      <c r="D128" s="51">
        <v>55896.49</v>
      </c>
      <c r="E128" s="77">
        <f t="shared" si="15"/>
        <v>96.48999999999796</v>
      </c>
      <c r="F128" s="85"/>
      <c r="G128" s="15"/>
      <c r="H128" s="15"/>
    </row>
    <row r="129" spans="1:8" ht="13.5" thickBot="1">
      <c r="A129" s="8"/>
      <c r="B129" s="6">
        <v>14031900</v>
      </c>
      <c r="C129" s="51">
        <v>204800</v>
      </c>
      <c r="D129" s="51">
        <v>204820.46</v>
      </c>
      <c r="E129" s="77">
        <f t="shared" si="15"/>
        <v>20.45999999999185</v>
      </c>
      <c r="F129" s="85"/>
      <c r="G129" s="15"/>
      <c r="H129" s="15"/>
    </row>
    <row r="130" spans="1:8" ht="13.5" thickBot="1">
      <c r="A130" s="6" t="s">
        <v>3</v>
      </c>
      <c r="B130" s="80">
        <v>14040000</v>
      </c>
      <c r="C130" s="141">
        <v>1165000</v>
      </c>
      <c r="D130" s="44">
        <v>493123.37</v>
      </c>
      <c r="E130" s="77">
        <f t="shared" si="15"/>
        <v>-671876.63</v>
      </c>
      <c r="F130" s="57">
        <f aca="true" t="shared" si="16" ref="F130:F151">D130/C130*100</f>
        <v>42.32818626609442</v>
      </c>
      <c r="G130" s="15">
        <v>1047335.88</v>
      </c>
      <c r="H130" s="15">
        <f aca="true" t="shared" si="17" ref="H130:H135">D130-G130</f>
        <v>-554212.51</v>
      </c>
    </row>
    <row r="131" spans="1:8" ht="13.5" thickBot="1">
      <c r="A131" s="1" t="s">
        <v>8</v>
      </c>
      <c r="B131" s="80"/>
      <c r="C131" s="89">
        <f>C132+C133</f>
        <v>2535000</v>
      </c>
      <c r="D131" s="90">
        <f>D132+D133</f>
        <v>2473614.43</v>
      </c>
      <c r="E131" s="90">
        <f>E132+E133</f>
        <v>-61385.56999999989</v>
      </c>
      <c r="F131" s="110">
        <f t="shared" si="16"/>
        <v>97.5784785009862</v>
      </c>
      <c r="G131" s="90">
        <f>G132+G133</f>
        <v>1954794.95</v>
      </c>
      <c r="H131" s="15">
        <f t="shared" si="17"/>
        <v>518819.4800000002</v>
      </c>
    </row>
    <row r="132" spans="1:8" ht="27" thickBot="1">
      <c r="A132" s="130" t="s">
        <v>31</v>
      </c>
      <c r="B132" s="18">
        <v>18050300</v>
      </c>
      <c r="C132" s="142">
        <v>689000</v>
      </c>
      <c r="D132" s="51">
        <v>281845.33</v>
      </c>
      <c r="E132" s="77">
        <f>D132-C132</f>
        <v>-407154.67</v>
      </c>
      <c r="F132" s="57">
        <f t="shared" si="16"/>
        <v>40.90643396226415</v>
      </c>
      <c r="G132" s="15">
        <v>443063.55</v>
      </c>
      <c r="H132" s="15">
        <f t="shared" si="17"/>
        <v>-161218.21999999997</v>
      </c>
    </row>
    <row r="133" spans="1:8" ht="13.5" thickBot="1">
      <c r="A133" s="130" t="s">
        <v>32</v>
      </c>
      <c r="B133" s="18">
        <v>18050400</v>
      </c>
      <c r="C133" s="142">
        <v>1846000</v>
      </c>
      <c r="D133" s="51">
        <v>2191769.1</v>
      </c>
      <c r="E133" s="77">
        <f>D133-C133</f>
        <v>345769.1000000001</v>
      </c>
      <c r="F133" s="57">
        <f t="shared" si="16"/>
        <v>118.73072047670638</v>
      </c>
      <c r="G133" s="15">
        <v>1511731.4</v>
      </c>
      <c r="H133" s="15">
        <f t="shared" si="17"/>
        <v>680037.7000000002</v>
      </c>
    </row>
    <row r="134" spans="1:8" ht="13.5" thickBot="1">
      <c r="A134" s="78" t="s">
        <v>79</v>
      </c>
      <c r="B134" s="78" t="s">
        <v>78</v>
      </c>
      <c r="C134" s="142">
        <v>700</v>
      </c>
      <c r="D134" s="51">
        <v>4262</v>
      </c>
      <c r="E134" s="77">
        <f>D134-C134</f>
        <v>3562</v>
      </c>
      <c r="F134" s="110">
        <f t="shared" si="16"/>
        <v>608.8571428571429</v>
      </c>
      <c r="G134" s="15">
        <v>327</v>
      </c>
      <c r="H134" s="15">
        <f t="shared" si="17"/>
        <v>3935</v>
      </c>
    </row>
    <row r="135" spans="1:8" ht="13.5" thickBot="1">
      <c r="A135" s="6" t="s">
        <v>35</v>
      </c>
      <c r="B135" s="6">
        <v>21081100</v>
      </c>
      <c r="C135" s="141">
        <v>3980</v>
      </c>
      <c r="D135" s="44">
        <v>1870</v>
      </c>
      <c r="E135" s="79">
        <f>D135-C135</f>
        <v>-2110</v>
      </c>
      <c r="F135" s="57">
        <f t="shared" si="16"/>
        <v>46.984924623115575</v>
      </c>
      <c r="G135" s="15">
        <v>884</v>
      </c>
      <c r="H135" s="15">
        <f t="shared" si="17"/>
        <v>986</v>
      </c>
    </row>
    <row r="136" spans="1:8" ht="13.5" thickBot="1">
      <c r="A136" s="6" t="s">
        <v>62</v>
      </c>
      <c r="B136" s="6">
        <v>21080500</v>
      </c>
      <c r="C136" s="136"/>
      <c r="D136" s="18"/>
      <c r="E136" s="77"/>
      <c r="F136" s="57" t="e">
        <f t="shared" si="16"/>
        <v>#DIV/0!</v>
      </c>
      <c r="G136" s="15"/>
      <c r="H136" s="15">
        <f aca="true" t="shared" si="18" ref="H136:H145">D136-G136</f>
        <v>0</v>
      </c>
    </row>
    <row r="137" spans="1:8" ht="13.5" thickBot="1">
      <c r="A137" s="8" t="s">
        <v>46</v>
      </c>
      <c r="B137" s="6">
        <v>22080402</v>
      </c>
      <c r="C137" s="141">
        <v>45000</v>
      </c>
      <c r="D137" s="44">
        <v>11016.09</v>
      </c>
      <c r="E137" s="77">
        <f>D137-C137</f>
        <v>-33983.91</v>
      </c>
      <c r="F137" s="110">
        <f t="shared" si="16"/>
        <v>24.4802</v>
      </c>
      <c r="G137" s="15">
        <v>24473.71</v>
      </c>
      <c r="H137" s="15">
        <f t="shared" si="18"/>
        <v>-13457.619999999999</v>
      </c>
    </row>
    <row r="138" spans="1:8" ht="13.5" thickBot="1">
      <c r="A138" s="38" t="s">
        <v>80</v>
      </c>
      <c r="B138" s="20">
        <v>22012500</v>
      </c>
      <c r="C138" s="141">
        <v>58000</v>
      </c>
      <c r="D138" s="71">
        <v>256527.73</v>
      </c>
      <c r="E138" s="77">
        <f>D138-C138</f>
        <v>198527.73</v>
      </c>
      <c r="F138" s="110">
        <f t="shared" si="16"/>
        <v>442.28918965517244</v>
      </c>
      <c r="G138" s="65">
        <v>58203.63</v>
      </c>
      <c r="H138" s="15">
        <f t="shared" si="18"/>
        <v>198324.1</v>
      </c>
    </row>
    <row r="139" spans="1:8" ht="13.5" thickBot="1">
      <c r="A139" s="38" t="s">
        <v>62</v>
      </c>
      <c r="B139" s="20">
        <v>24060300</v>
      </c>
      <c r="C139" s="104">
        <v>29700</v>
      </c>
      <c r="D139" s="71">
        <v>27105.54</v>
      </c>
      <c r="E139" s="77">
        <f>D139-C139</f>
        <v>-2594.459999999999</v>
      </c>
      <c r="F139" s="57">
        <f t="shared" si="16"/>
        <v>91.26444444444445</v>
      </c>
      <c r="G139" s="65">
        <v>23475.96</v>
      </c>
      <c r="H139" s="65">
        <f t="shared" si="18"/>
        <v>3629.5800000000017</v>
      </c>
    </row>
    <row r="140" spans="1:8" ht="13.5" thickBot="1">
      <c r="A140" s="6" t="s">
        <v>64</v>
      </c>
      <c r="B140" s="6">
        <v>31010200</v>
      </c>
      <c r="C140" s="136"/>
      <c r="D140" s="44"/>
      <c r="E140" s="77">
        <f>D140-C140</f>
        <v>0</v>
      </c>
      <c r="F140" s="132" t="e">
        <f t="shared" si="16"/>
        <v>#DIV/0!</v>
      </c>
      <c r="G140" s="15"/>
      <c r="H140" s="15">
        <f t="shared" si="18"/>
        <v>0</v>
      </c>
    </row>
    <row r="141" spans="1:8" ht="13.5" thickBot="1">
      <c r="A141" s="1" t="s">
        <v>57</v>
      </c>
      <c r="B141" s="2">
        <v>13050000</v>
      </c>
      <c r="C141" s="16">
        <f>SUM(C142:C145)</f>
        <v>1215016</v>
      </c>
      <c r="D141" s="2">
        <f>D142+D143+D144+D145</f>
        <v>1498662.8299999998</v>
      </c>
      <c r="E141" s="16">
        <f>SUM(E142:E145)</f>
        <v>283646.82999999996</v>
      </c>
      <c r="F141" s="63">
        <f t="shared" si="16"/>
        <v>123.34511068167002</v>
      </c>
      <c r="G141" s="2">
        <f>G142+G143+G144+G145</f>
        <v>1063966.8900000001</v>
      </c>
      <c r="H141" s="15">
        <f t="shared" si="18"/>
        <v>434695.9399999997</v>
      </c>
    </row>
    <row r="142" spans="1:8" ht="13.5" thickBot="1">
      <c r="A142" s="8" t="s">
        <v>36</v>
      </c>
      <c r="B142" s="6">
        <v>18010500</v>
      </c>
      <c r="C142" s="143">
        <v>437200</v>
      </c>
      <c r="D142" s="18">
        <v>460505.22</v>
      </c>
      <c r="E142" s="77">
        <f>D142-C142</f>
        <v>23305.219999999972</v>
      </c>
      <c r="F142" s="57">
        <f t="shared" si="16"/>
        <v>105.33056267154619</v>
      </c>
      <c r="G142" s="15">
        <v>240144.73</v>
      </c>
      <c r="H142" s="15">
        <f t="shared" si="18"/>
        <v>220360.48999999996</v>
      </c>
    </row>
    <row r="143" spans="1:8" ht="13.5" thickBot="1">
      <c r="A143" s="8" t="s">
        <v>37</v>
      </c>
      <c r="B143" s="6">
        <v>18010600</v>
      </c>
      <c r="C143" s="141">
        <v>401216</v>
      </c>
      <c r="D143" s="18">
        <v>630600.87</v>
      </c>
      <c r="E143" s="77">
        <f>D143-C143</f>
        <v>229384.87</v>
      </c>
      <c r="F143" s="57">
        <f t="shared" si="16"/>
        <v>157.17241336337534</v>
      </c>
      <c r="G143" s="15">
        <v>363912.18</v>
      </c>
      <c r="H143" s="15">
        <f t="shared" si="18"/>
        <v>266688.69</v>
      </c>
    </row>
    <row r="144" spans="1:8" ht="13.5" thickBot="1">
      <c r="A144" s="8" t="s">
        <v>38</v>
      </c>
      <c r="B144" s="6">
        <v>18010700</v>
      </c>
      <c r="C144" s="144">
        <v>127000</v>
      </c>
      <c r="D144" s="18">
        <v>135287.08</v>
      </c>
      <c r="E144" s="77">
        <f>D144-C144</f>
        <v>8287.079999999987</v>
      </c>
      <c r="F144" s="57">
        <f t="shared" si="16"/>
        <v>106.52525984251969</v>
      </c>
      <c r="G144" s="15">
        <v>179406.42</v>
      </c>
      <c r="H144" s="15">
        <f t="shared" si="18"/>
        <v>-44119.340000000026</v>
      </c>
    </row>
    <row r="145" spans="1:8" ht="13.5" thickBot="1">
      <c r="A145" s="8" t="s">
        <v>39</v>
      </c>
      <c r="B145" s="6">
        <v>18010900</v>
      </c>
      <c r="C145" s="141">
        <v>249600</v>
      </c>
      <c r="D145" s="18">
        <v>272269.66</v>
      </c>
      <c r="E145" s="77">
        <f>D145-C145</f>
        <v>22669.659999999974</v>
      </c>
      <c r="F145" s="59">
        <f t="shared" si="16"/>
        <v>109.08239583333332</v>
      </c>
      <c r="G145" s="15">
        <v>280503.56</v>
      </c>
      <c r="H145" s="15">
        <f t="shared" si="18"/>
        <v>-8233.900000000023</v>
      </c>
    </row>
    <row r="146" spans="1:8" ht="13.5" thickBot="1">
      <c r="A146" s="35" t="s">
        <v>60</v>
      </c>
      <c r="B146" s="36"/>
      <c r="C146" s="28">
        <f>C141+C118</f>
        <v>5563146</v>
      </c>
      <c r="D146" s="27">
        <f>D141+D118</f>
        <v>5543519.84</v>
      </c>
      <c r="E146" s="92">
        <f>E141+E118+E131</f>
        <v>-225563.5299999999</v>
      </c>
      <c r="F146" s="75">
        <f t="shared" si="16"/>
        <v>99.64721112837952</v>
      </c>
      <c r="G146" s="131">
        <f>G141+G118</f>
        <v>4423727.130000001</v>
      </c>
      <c r="H146" s="27">
        <f>H141+H118</f>
        <v>592056.4799999999</v>
      </c>
    </row>
    <row r="147" spans="1:8" ht="13.5" thickBot="1">
      <c r="A147" s="25" t="s">
        <v>50</v>
      </c>
      <c r="B147" s="26"/>
      <c r="C147" s="28">
        <f>SUM(C116+C146)</f>
        <v>5597646</v>
      </c>
      <c r="D147" s="28">
        <f>D116+D146</f>
        <v>5552096.109999999</v>
      </c>
      <c r="E147" s="29">
        <f aca="true" t="shared" si="19" ref="E147:E152">D147-C147</f>
        <v>-45549.890000000596</v>
      </c>
      <c r="F147" s="73">
        <f t="shared" si="16"/>
        <v>99.18626704868439</v>
      </c>
      <c r="G147" s="28">
        <f>G116+G146</f>
        <v>4459014.570000001</v>
      </c>
      <c r="H147" s="67">
        <f aca="true" t="shared" si="20" ref="H147:H152">D147-G147</f>
        <v>1093081.5399999982</v>
      </c>
    </row>
    <row r="148" spans="1:9" ht="12.75">
      <c r="A148" s="8" t="s">
        <v>48</v>
      </c>
      <c r="B148" s="6">
        <v>41020300</v>
      </c>
      <c r="C148" s="46"/>
      <c r="D148" s="44"/>
      <c r="E148" s="23">
        <f t="shared" si="19"/>
        <v>0</v>
      </c>
      <c r="F148" s="86" t="e">
        <f t="shared" si="16"/>
        <v>#DIV/0!</v>
      </c>
      <c r="G148" s="66">
        <v>282800</v>
      </c>
      <c r="H148" s="66">
        <f t="shared" si="20"/>
        <v>-282800</v>
      </c>
      <c r="I148" t="s">
        <v>92</v>
      </c>
    </row>
    <row r="149" spans="1:8" ht="12.75">
      <c r="A149" s="22" t="s">
        <v>109</v>
      </c>
      <c r="B149" s="22">
        <v>41035003</v>
      </c>
      <c r="C149" s="72">
        <v>4640069</v>
      </c>
      <c r="D149" s="51">
        <v>4640069</v>
      </c>
      <c r="E149" s="23">
        <f t="shared" si="19"/>
        <v>0</v>
      </c>
      <c r="F149" s="19">
        <f t="shared" si="16"/>
        <v>100</v>
      </c>
      <c r="G149" s="93">
        <v>3020395</v>
      </c>
      <c r="H149" s="15">
        <f t="shared" si="20"/>
        <v>1619674</v>
      </c>
    </row>
    <row r="150" spans="1:8" ht="12.75">
      <c r="A150" s="22" t="s">
        <v>73</v>
      </c>
      <c r="B150" s="22">
        <v>41037000</v>
      </c>
      <c r="C150" s="46">
        <v>117305</v>
      </c>
      <c r="D150" s="44">
        <v>117305</v>
      </c>
      <c r="E150" s="23">
        <f t="shared" si="19"/>
        <v>0</v>
      </c>
      <c r="F150" s="19">
        <f t="shared" si="16"/>
        <v>100</v>
      </c>
      <c r="G150" s="15">
        <v>0</v>
      </c>
      <c r="H150" s="15">
        <f t="shared" si="20"/>
        <v>117305</v>
      </c>
    </row>
    <row r="151" spans="1:10" ht="12.75">
      <c r="A151" s="22" t="s">
        <v>109</v>
      </c>
      <c r="B151" s="18">
        <v>41020603</v>
      </c>
      <c r="C151" s="46">
        <v>10000</v>
      </c>
      <c r="D151" s="44">
        <v>10000</v>
      </c>
      <c r="E151" s="9">
        <f t="shared" si="19"/>
        <v>0</v>
      </c>
      <c r="F151" s="19">
        <f t="shared" si="16"/>
        <v>100</v>
      </c>
      <c r="G151" s="15"/>
      <c r="H151" s="15">
        <f t="shared" si="20"/>
        <v>10000</v>
      </c>
      <c r="J151" t="s">
        <v>92</v>
      </c>
    </row>
    <row r="152" spans="1:8" ht="12.75">
      <c r="A152" s="7" t="s">
        <v>49</v>
      </c>
      <c r="B152" s="6"/>
      <c r="C152" s="16">
        <f>C147+C148+C151+C149+C150</f>
        <v>10365020</v>
      </c>
      <c r="D152" s="16">
        <f>D147+D148+D151+D149+D150</f>
        <v>10319470.11</v>
      </c>
      <c r="E152" s="16">
        <f t="shared" si="19"/>
        <v>-45549.890000000596</v>
      </c>
      <c r="F152" s="63">
        <f>D152/C152*100</f>
        <v>99.56054218901652</v>
      </c>
      <c r="G152" s="16">
        <f>G147+G148+G151+G149+G150</f>
        <v>7762209.570000001</v>
      </c>
      <c r="H152" s="15">
        <f t="shared" si="20"/>
        <v>2557260.539999998</v>
      </c>
    </row>
    <row r="153" spans="1:6" ht="12.75">
      <c r="A153" s="40"/>
      <c r="B153" s="41"/>
      <c r="C153" s="42"/>
      <c r="D153" s="42"/>
      <c r="E153" s="42"/>
      <c r="F153" s="43" t="s">
        <v>19</v>
      </c>
    </row>
    <row r="154" spans="1:6" ht="12.75">
      <c r="A154" s="41"/>
      <c r="B154" s="41"/>
      <c r="C154" s="41"/>
      <c r="D154" s="41"/>
      <c r="E154" s="41"/>
      <c r="F154" s="52"/>
    </row>
    <row r="155" spans="1:6" ht="12.75">
      <c r="A155" s="40"/>
      <c r="B155" s="41" t="s">
        <v>76</v>
      </c>
      <c r="C155" s="42"/>
      <c r="D155" s="42"/>
      <c r="E155" s="42"/>
      <c r="F155" s="43" t="s">
        <v>19</v>
      </c>
    </row>
    <row r="157" spans="1:6" ht="15">
      <c r="A157" s="17" t="s">
        <v>2</v>
      </c>
      <c r="B157" s="17"/>
      <c r="C157" s="17"/>
      <c r="D157" s="17"/>
      <c r="E157" s="17"/>
      <c r="F157" s="69"/>
    </row>
    <row r="158" spans="1:6" ht="17.25">
      <c r="A158" s="68" t="s">
        <v>75</v>
      </c>
      <c r="B158" s="68"/>
      <c r="C158" s="68"/>
      <c r="D158" s="68"/>
      <c r="E158" s="68"/>
      <c r="F158" s="68"/>
    </row>
    <row r="159" spans="1:8" ht="17.25">
      <c r="A159" s="68"/>
      <c r="B159" s="68"/>
      <c r="C159" s="91" t="s">
        <v>119</v>
      </c>
      <c r="D159" s="91"/>
      <c r="E159" s="91"/>
      <c r="F159" s="91"/>
      <c r="H159" s="70">
        <v>43069</v>
      </c>
    </row>
    <row r="160" spans="1:8" ht="53.25">
      <c r="A160" s="4" t="s">
        <v>20</v>
      </c>
      <c r="B160" s="5"/>
      <c r="C160" s="12" t="s">
        <v>95</v>
      </c>
      <c r="D160" s="12" t="s">
        <v>96</v>
      </c>
      <c r="E160" s="13" t="s">
        <v>53</v>
      </c>
      <c r="F160" s="55" t="s">
        <v>54</v>
      </c>
      <c r="G160" s="14" t="s">
        <v>120</v>
      </c>
      <c r="H160" s="14" t="s">
        <v>1</v>
      </c>
    </row>
    <row r="161" spans="1:8" ht="12.75">
      <c r="A161" s="1" t="s">
        <v>21</v>
      </c>
      <c r="B161" s="6"/>
      <c r="C161" s="6"/>
      <c r="D161" s="6"/>
      <c r="E161" s="9"/>
      <c r="F161" s="56"/>
      <c r="G161" s="10"/>
      <c r="H161" s="10"/>
    </row>
    <row r="162" spans="1:8" ht="13.5" thickBot="1">
      <c r="A162" s="6" t="s">
        <v>33</v>
      </c>
      <c r="B162" s="6">
        <v>22090100</v>
      </c>
      <c r="C162" s="44">
        <v>9400</v>
      </c>
      <c r="D162" s="44">
        <v>4714.85</v>
      </c>
      <c r="E162" s="79">
        <f>D162-C162</f>
        <v>-4685.15</v>
      </c>
      <c r="F162" s="58">
        <f>D162/C162*100</f>
        <v>50.15797872340426</v>
      </c>
      <c r="G162" s="15">
        <v>9663.72</v>
      </c>
      <c r="H162" s="15">
        <f>D162-G162</f>
        <v>-4948.869999999999</v>
      </c>
    </row>
    <row r="163" spans="1:8" ht="13.5" thickBot="1">
      <c r="A163" s="6" t="s">
        <v>63</v>
      </c>
      <c r="B163" s="6">
        <v>22090200</v>
      </c>
      <c r="C163" s="44"/>
      <c r="D163" s="44"/>
      <c r="E163" s="77">
        <f>D163-C163</f>
        <v>0</v>
      </c>
      <c r="F163" s="58"/>
      <c r="G163" s="15"/>
      <c r="H163" s="15">
        <f>D163-G163</f>
        <v>0</v>
      </c>
    </row>
    <row r="164" spans="1:8" ht="13.5" thickBot="1">
      <c r="A164" s="6" t="s">
        <v>34</v>
      </c>
      <c r="B164" s="6">
        <v>22090400</v>
      </c>
      <c r="C164" s="44">
        <v>28800</v>
      </c>
      <c r="D164" s="44">
        <v>5796.31</v>
      </c>
      <c r="E164" s="77">
        <f>D164-C164</f>
        <v>-23003.69</v>
      </c>
      <c r="F164" s="59">
        <f>D164/C164*100</f>
        <v>20.12607638888889</v>
      </c>
      <c r="G164" s="15">
        <v>28204.37</v>
      </c>
      <c r="H164" s="15">
        <f>D164-G164</f>
        <v>-22408.059999999998</v>
      </c>
    </row>
    <row r="165" spans="1:8" ht="12.75">
      <c r="A165" s="100" t="s">
        <v>63</v>
      </c>
      <c r="B165" s="100">
        <v>21080900</v>
      </c>
      <c r="C165" s="137"/>
      <c r="D165" s="102"/>
      <c r="E165" s="103"/>
      <c r="F165" s="57"/>
      <c r="G165" s="10"/>
      <c r="H165" s="15">
        <f>D165-G165</f>
        <v>0</v>
      </c>
    </row>
    <row r="166" spans="1:8" ht="13.5" thickBot="1">
      <c r="A166" s="48"/>
      <c r="B166" s="49"/>
      <c r="C166" s="138"/>
      <c r="D166" s="53"/>
      <c r="E166" s="79"/>
      <c r="F166" s="60"/>
      <c r="G166" s="10"/>
      <c r="H166" s="15"/>
    </row>
    <row r="167" spans="1:8" ht="13.5" thickBot="1">
      <c r="A167" s="35" t="s">
        <v>59</v>
      </c>
      <c r="B167" s="36"/>
      <c r="C167" s="28">
        <f>SUM(C162:C164)</f>
        <v>38200</v>
      </c>
      <c r="D167" s="28">
        <f>D162+D163+D164+D165</f>
        <v>10511.16</v>
      </c>
      <c r="E167" s="28">
        <f>SUM(E162:E164)</f>
        <v>-27688.839999999997</v>
      </c>
      <c r="F167" s="61">
        <f>D167/C167*100</f>
        <v>27.516125654450263</v>
      </c>
      <c r="G167" s="28">
        <f>G162+G163+G164+G165</f>
        <v>37868.09</v>
      </c>
      <c r="H167" s="15">
        <f>D167-G167</f>
        <v>-27356.929999999997</v>
      </c>
    </row>
    <row r="168" spans="1:8" ht="12.75">
      <c r="A168" s="31" t="s">
        <v>23</v>
      </c>
      <c r="B168" s="32"/>
      <c r="C168" s="139"/>
      <c r="D168" s="32"/>
      <c r="E168" s="33"/>
      <c r="F168" s="62"/>
      <c r="G168" s="10"/>
      <c r="H168" s="15">
        <f>D168-G168</f>
        <v>0</v>
      </c>
    </row>
    <row r="169" spans="1:8" ht="13.5" thickBot="1">
      <c r="A169" s="1" t="s">
        <v>58</v>
      </c>
      <c r="B169" s="2">
        <v>16000000</v>
      </c>
      <c r="C169" s="16">
        <f>C170+C171+C172+C173+C174+C175+C176+C177+C178+C179+C180+C181+C185+C186+C189+C190+C191+C182</f>
        <v>5245870</v>
      </c>
      <c r="D169" s="16">
        <f>D170+D171+D176+D181+D182+D186+D191+D174+D190+D185+D177+D178+D175+D172+D189+D179+D180+D173+D192+D188+D187</f>
        <v>5679376.720000002</v>
      </c>
      <c r="E169" s="16">
        <f>E186+E189+E191+E176+E177+E178+E192+E170+E190+E171+E174+E175+E181+E185</f>
        <v>-421598.9</v>
      </c>
      <c r="F169" s="110">
        <f aca="true" t="shared" si="21" ref="F169:F178">D169/C169*100</f>
        <v>108.26377169087304</v>
      </c>
      <c r="G169" s="16">
        <f>G170+G171+G176+G181+G182+G186+G191+G174+G190+G185+G177+G178+G175+G189+G172+G173</f>
        <v>4187174.76</v>
      </c>
      <c r="H169" s="16">
        <f>H170+H171+H176+H181+H182+H186+H191+H174+H190+H185+H177+H178+H175+H189+H172</f>
        <v>421590.67000000057</v>
      </c>
    </row>
    <row r="170" spans="1:8" ht="13.5" thickBot="1">
      <c r="A170" s="6" t="s">
        <v>0</v>
      </c>
      <c r="B170" s="6">
        <v>11020202</v>
      </c>
      <c r="C170" s="141">
        <v>6000</v>
      </c>
      <c r="D170" s="44">
        <v>17473</v>
      </c>
      <c r="E170" s="77">
        <f>D170-C170</f>
        <v>11473</v>
      </c>
      <c r="F170" s="59">
        <f t="shared" si="21"/>
        <v>291.2166666666667</v>
      </c>
      <c r="G170" s="18">
        <v>4996</v>
      </c>
      <c r="H170" s="2"/>
    </row>
    <row r="171" spans="1:8" ht="13.5" thickBot="1">
      <c r="A171" s="32" t="s">
        <v>10</v>
      </c>
      <c r="B171" s="32">
        <v>18010100</v>
      </c>
      <c r="C171" s="15">
        <v>2000</v>
      </c>
      <c r="D171" s="18"/>
      <c r="E171" s="77">
        <f>D171-C171</f>
        <v>-2000</v>
      </c>
      <c r="F171" s="86">
        <f t="shared" si="21"/>
        <v>0</v>
      </c>
      <c r="G171" s="18">
        <v>2064.96</v>
      </c>
      <c r="H171" s="2"/>
    </row>
    <row r="172" spans="1:8" ht="13.5" thickBot="1">
      <c r="A172" s="32" t="s">
        <v>81</v>
      </c>
      <c r="B172" s="32">
        <v>18010200</v>
      </c>
      <c r="C172" s="15">
        <v>39300</v>
      </c>
      <c r="D172" s="18">
        <v>28330.21</v>
      </c>
      <c r="E172" s="77">
        <f aca="true" t="shared" si="22" ref="E172:E181">D172-C172</f>
        <v>-10969.79</v>
      </c>
      <c r="F172" s="110">
        <f t="shared" si="21"/>
        <v>72.08704834605598</v>
      </c>
      <c r="G172" s="18">
        <v>20481.87</v>
      </c>
      <c r="H172" s="2"/>
    </row>
    <row r="173" spans="1:8" ht="13.5" thickBot="1">
      <c r="A173" s="32"/>
      <c r="B173" s="32">
        <v>18010300</v>
      </c>
      <c r="C173" s="15">
        <v>79500</v>
      </c>
      <c r="D173" s="18">
        <v>305830.32</v>
      </c>
      <c r="E173" s="77">
        <f t="shared" si="22"/>
        <v>226330.32</v>
      </c>
      <c r="F173" s="110">
        <f t="shared" si="21"/>
        <v>384.69222641509435</v>
      </c>
      <c r="G173" s="18">
        <v>72650.03</v>
      </c>
      <c r="H173" s="2"/>
    </row>
    <row r="174" spans="1:8" ht="13.5" thickBot="1">
      <c r="A174" s="32" t="s">
        <v>9</v>
      </c>
      <c r="B174" s="32">
        <v>18010400</v>
      </c>
      <c r="C174" s="15">
        <v>162500</v>
      </c>
      <c r="D174" s="18">
        <v>207487.21</v>
      </c>
      <c r="E174" s="77">
        <f t="shared" si="22"/>
        <v>44987.20999999999</v>
      </c>
      <c r="F174" s="110">
        <f t="shared" si="21"/>
        <v>127.68443692307692</v>
      </c>
      <c r="G174" s="18">
        <v>166005.33</v>
      </c>
      <c r="H174" s="2"/>
    </row>
    <row r="175" spans="1:8" ht="13.5" thickBot="1">
      <c r="A175" s="32" t="s">
        <v>82</v>
      </c>
      <c r="B175" s="32">
        <v>18011000</v>
      </c>
      <c r="C175" s="140"/>
      <c r="D175" s="51">
        <v>18750</v>
      </c>
      <c r="E175" s="77">
        <f t="shared" si="22"/>
        <v>18750</v>
      </c>
      <c r="F175" s="86" t="e">
        <f t="shared" si="21"/>
        <v>#DIV/0!</v>
      </c>
      <c r="G175" s="44">
        <v>27900</v>
      </c>
      <c r="H175" s="2"/>
    </row>
    <row r="176" spans="1:8" ht="13.5" thickBot="1">
      <c r="A176" s="54" t="s">
        <v>74</v>
      </c>
      <c r="B176" s="32">
        <v>18030100</v>
      </c>
      <c r="C176" s="44">
        <v>210</v>
      </c>
      <c r="D176" s="44">
        <v>102.08</v>
      </c>
      <c r="E176" s="77">
        <f t="shared" si="22"/>
        <v>-107.92</v>
      </c>
      <c r="F176" s="59">
        <f t="shared" si="21"/>
        <v>48.60952380952381</v>
      </c>
      <c r="G176" s="15">
        <v>22.7</v>
      </c>
      <c r="H176" s="15">
        <f>D176-G176</f>
        <v>79.38</v>
      </c>
    </row>
    <row r="177" spans="1:8" ht="13.5" thickBot="1">
      <c r="A177" s="8" t="s">
        <v>69</v>
      </c>
      <c r="B177" s="6">
        <v>18040100</v>
      </c>
      <c r="C177" s="140"/>
      <c r="D177" s="51">
        <v>-1738.85</v>
      </c>
      <c r="E177" s="77">
        <f t="shared" si="22"/>
        <v>-1738.85</v>
      </c>
      <c r="F177" s="85" t="e">
        <f t="shared" si="21"/>
        <v>#DIV/0!</v>
      </c>
      <c r="G177" s="15"/>
      <c r="H177" s="15">
        <f>D177-G177</f>
        <v>-1738.85</v>
      </c>
    </row>
    <row r="178" spans="1:8" ht="13.5" thickBot="1">
      <c r="A178" s="8" t="s">
        <v>70</v>
      </c>
      <c r="B178" s="6">
        <v>18040200</v>
      </c>
      <c r="C178" s="140"/>
      <c r="D178" s="51"/>
      <c r="E178" s="77">
        <f t="shared" si="22"/>
        <v>0</v>
      </c>
      <c r="F178" s="85" t="e">
        <f t="shared" si="21"/>
        <v>#DIV/0!</v>
      </c>
      <c r="G178" s="15">
        <v>-1005.03</v>
      </c>
      <c r="H178" s="15">
        <f>D178-G178</f>
        <v>1005.03</v>
      </c>
    </row>
    <row r="179" spans="1:8" ht="24" thickBot="1">
      <c r="A179" s="155" t="s">
        <v>14</v>
      </c>
      <c r="B179" s="6">
        <v>14021900</v>
      </c>
      <c r="C179" s="44">
        <v>55800</v>
      </c>
      <c r="D179" s="44">
        <v>151319.29</v>
      </c>
      <c r="E179" s="77">
        <f t="shared" si="22"/>
        <v>95519.29000000001</v>
      </c>
      <c r="F179" s="85"/>
      <c r="G179" s="15"/>
      <c r="H179" s="15"/>
    </row>
    <row r="180" spans="1:8" ht="24" thickBot="1">
      <c r="A180" s="155" t="s">
        <v>15</v>
      </c>
      <c r="B180" s="6">
        <v>14031900</v>
      </c>
      <c r="C180" s="44">
        <v>204800</v>
      </c>
      <c r="D180" s="44">
        <v>598319.45</v>
      </c>
      <c r="E180" s="77">
        <f t="shared" si="22"/>
        <v>393519.44999999995</v>
      </c>
      <c r="F180" s="85"/>
      <c r="G180" s="15"/>
      <c r="H180" s="15"/>
    </row>
    <row r="181" spans="1:8" ht="13.5" thickBot="1">
      <c r="A181" s="6" t="s">
        <v>3</v>
      </c>
      <c r="B181" s="80">
        <v>14040000</v>
      </c>
      <c r="C181" s="44">
        <v>1370000</v>
      </c>
      <c r="D181" s="44">
        <v>607555.02</v>
      </c>
      <c r="E181" s="77">
        <f t="shared" si="22"/>
        <v>-762444.98</v>
      </c>
      <c r="F181" s="57">
        <f aca="true" t="shared" si="23" ref="F181:F203">D181/C181*100</f>
        <v>44.34708175182482</v>
      </c>
      <c r="G181" s="15">
        <v>1296476.4</v>
      </c>
      <c r="H181" s="15">
        <f aca="true" t="shared" si="24" ref="H181:H197">D181-G181</f>
        <v>-688921.3799999999</v>
      </c>
    </row>
    <row r="182" spans="1:8" ht="13.5" thickBot="1">
      <c r="A182" s="1" t="s">
        <v>8</v>
      </c>
      <c r="B182" s="80"/>
      <c r="C182" s="89">
        <f>C183+C184</f>
        <v>3155800</v>
      </c>
      <c r="D182" s="90">
        <f>D183+D184</f>
        <v>3269306.35</v>
      </c>
      <c r="E182" s="90">
        <f>E183+E184</f>
        <v>113506.34999999992</v>
      </c>
      <c r="F182" s="110">
        <f t="shared" si="23"/>
        <v>103.59675359655239</v>
      </c>
      <c r="G182" s="90">
        <f>G183+G184</f>
        <v>2458822.4699999997</v>
      </c>
      <c r="H182" s="15">
        <f t="shared" si="24"/>
        <v>810483.8800000004</v>
      </c>
    </row>
    <row r="183" spans="1:8" ht="27" thickBot="1">
      <c r="A183" s="130" t="s">
        <v>31</v>
      </c>
      <c r="B183" s="18">
        <v>18050300</v>
      </c>
      <c r="C183" s="44">
        <v>766300</v>
      </c>
      <c r="D183" s="44">
        <v>379419.18</v>
      </c>
      <c r="E183" s="77">
        <f>D183-C183</f>
        <v>-386880.82</v>
      </c>
      <c r="F183" s="57">
        <f t="shared" si="23"/>
        <v>49.51313845752316</v>
      </c>
      <c r="G183" s="15">
        <v>460862.28</v>
      </c>
      <c r="H183" s="15">
        <f t="shared" si="24"/>
        <v>-81443.10000000003</v>
      </c>
    </row>
    <row r="184" spans="1:8" ht="13.5" thickBot="1">
      <c r="A184" s="130" t="s">
        <v>32</v>
      </c>
      <c r="B184" s="18">
        <v>18050400</v>
      </c>
      <c r="C184" s="44">
        <v>2389500</v>
      </c>
      <c r="D184" s="44">
        <v>2889887.17</v>
      </c>
      <c r="E184" s="77">
        <f>D184-C184</f>
        <v>500387.1699999999</v>
      </c>
      <c r="F184" s="57">
        <f t="shared" si="23"/>
        <v>120.94108265327475</v>
      </c>
      <c r="G184" s="15">
        <v>1997960.19</v>
      </c>
      <c r="H184" s="15">
        <f t="shared" si="24"/>
        <v>891926.98</v>
      </c>
    </row>
    <row r="185" spans="1:8" ht="13.5" thickBot="1">
      <c r="A185" s="78" t="s">
        <v>79</v>
      </c>
      <c r="B185" s="78" t="s">
        <v>78</v>
      </c>
      <c r="C185" s="44">
        <v>1000</v>
      </c>
      <c r="D185" s="44">
        <v>4262</v>
      </c>
      <c r="E185" s="77">
        <f>D185-C185</f>
        <v>3262</v>
      </c>
      <c r="F185" s="110">
        <f t="shared" si="23"/>
        <v>426.19999999999993</v>
      </c>
      <c r="G185" s="15">
        <v>327</v>
      </c>
      <c r="H185" s="15">
        <f t="shared" si="24"/>
        <v>3935</v>
      </c>
    </row>
    <row r="186" spans="1:8" ht="13.5" thickBot="1">
      <c r="A186" s="6" t="s">
        <v>35</v>
      </c>
      <c r="B186" s="6">
        <v>21081100</v>
      </c>
      <c r="C186" s="44">
        <v>4660</v>
      </c>
      <c r="D186" s="44">
        <v>1870</v>
      </c>
      <c r="E186" s="79">
        <f>D186-C186</f>
        <v>-2790</v>
      </c>
      <c r="F186" s="57">
        <f t="shared" si="23"/>
        <v>40.128755364806864</v>
      </c>
      <c r="G186" s="15">
        <v>884</v>
      </c>
      <c r="H186" s="15">
        <f t="shared" si="24"/>
        <v>986</v>
      </c>
    </row>
    <row r="187" spans="1:8" ht="42" thickBot="1">
      <c r="A187" s="171" t="s">
        <v>17</v>
      </c>
      <c r="B187" s="6">
        <v>21081500</v>
      </c>
      <c r="C187" s="44"/>
      <c r="D187" s="44">
        <v>37200</v>
      </c>
      <c r="E187" s="79"/>
      <c r="F187" s="57"/>
      <c r="G187" s="15"/>
      <c r="H187" s="15"/>
    </row>
    <row r="188" spans="1:8" ht="13.5" thickBot="1">
      <c r="A188" s="6" t="s">
        <v>62</v>
      </c>
      <c r="B188" s="6">
        <v>21080500</v>
      </c>
      <c r="C188" s="136"/>
      <c r="D188" s="18"/>
      <c r="E188" s="77"/>
      <c r="F188" s="57"/>
      <c r="G188" s="15"/>
      <c r="H188" s="15">
        <f t="shared" si="24"/>
        <v>0</v>
      </c>
    </row>
    <row r="189" spans="1:8" ht="13.5" thickBot="1">
      <c r="A189" s="8" t="s">
        <v>46</v>
      </c>
      <c r="B189" s="6">
        <v>22080402</v>
      </c>
      <c r="C189" s="44">
        <v>55000</v>
      </c>
      <c r="D189" s="44">
        <v>19926.9</v>
      </c>
      <c r="E189" s="77">
        <f>D189-C189</f>
        <v>-35073.1</v>
      </c>
      <c r="F189" s="110">
        <f t="shared" si="23"/>
        <v>36.23072727272728</v>
      </c>
      <c r="G189" s="15">
        <v>24473.71</v>
      </c>
      <c r="H189" s="15">
        <f t="shared" si="24"/>
        <v>-4546.809999999998</v>
      </c>
    </row>
    <row r="190" spans="1:8" ht="13.5" thickBot="1">
      <c r="A190" s="38" t="s">
        <v>80</v>
      </c>
      <c r="B190" s="20">
        <v>22012500</v>
      </c>
      <c r="C190" s="44">
        <v>73000</v>
      </c>
      <c r="D190" s="44">
        <v>381061.32</v>
      </c>
      <c r="E190" s="77">
        <f>D190-C190</f>
        <v>308061.32</v>
      </c>
      <c r="F190" s="110">
        <f t="shared" si="23"/>
        <v>522.0018082191781</v>
      </c>
      <c r="G190" s="65">
        <v>75354.18</v>
      </c>
      <c r="H190" s="15">
        <f t="shared" si="24"/>
        <v>305707.14</v>
      </c>
    </row>
    <row r="191" spans="1:8" ht="13.5" thickBot="1">
      <c r="A191" s="38" t="s">
        <v>62</v>
      </c>
      <c r="B191" s="20">
        <v>24060300</v>
      </c>
      <c r="C191" s="44">
        <v>36300</v>
      </c>
      <c r="D191" s="44">
        <v>32322.42</v>
      </c>
      <c r="E191" s="77">
        <f>D191-C191</f>
        <v>-3977.5800000000017</v>
      </c>
      <c r="F191" s="57">
        <f t="shared" si="23"/>
        <v>89.04247933884297</v>
      </c>
      <c r="G191" s="65">
        <v>37721.14</v>
      </c>
      <c r="H191" s="65">
        <f t="shared" si="24"/>
        <v>-5398.720000000001</v>
      </c>
    </row>
    <row r="192" spans="1:8" ht="13.5" thickBot="1">
      <c r="A192" s="6" t="s">
        <v>64</v>
      </c>
      <c r="B192" s="6">
        <v>31010200</v>
      </c>
      <c r="C192" s="136"/>
      <c r="D192" s="44"/>
      <c r="E192" s="77">
        <f>D192-C192</f>
        <v>0</v>
      </c>
      <c r="F192" s="132"/>
      <c r="G192" s="15"/>
      <c r="H192" s="15">
        <f t="shared" si="24"/>
        <v>0</v>
      </c>
    </row>
    <row r="193" spans="1:8" ht="13.5" thickBot="1">
      <c r="A193" s="1" t="s">
        <v>57</v>
      </c>
      <c r="B193" s="2">
        <v>13050000</v>
      </c>
      <c r="C193" s="16">
        <f>SUM(C194:C197)</f>
        <v>1472261</v>
      </c>
      <c r="D193" s="2">
        <f>D194+D195+D196+D197</f>
        <v>1777773.6499999997</v>
      </c>
      <c r="E193" s="16">
        <f>SUM(E194:E197)</f>
        <v>305512.64999999997</v>
      </c>
      <c r="F193" s="63">
        <f t="shared" si="23"/>
        <v>120.75125606125543</v>
      </c>
      <c r="G193" s="2">
        <f>G194+G195+G196+G197</f>
        <v>1241938.75</v>
      </c>
      <c r="H193" s="15">
        <f t="shared" si="24"/>
        <v>535834.8999999997</v>
      </c>
    </row>
    <row r="194" spans="1:8" ht="13.5" thickBot="1">
      <c r="A194" s="8" t="s">
        <v>36</v>
      </c>
      <c r="B194" s="6">
        <v>18010500</v>
      </c>
      <c r="C194" s="44">
        <v>461100</v>
      </c>
      <c r="D194" s="44">
        <v>539306.1</v>
      </c>
      <c r="E194" s="77">
        <f>D194-C194</f>
        <v>78206.09999999998</v>
      </c>
      <c r="F194" s="57">
        <f t="shared" si="23"/>
        <v>116.96076772934288</v>
      </c>
      <c r="G194" s="15">
        <v>288140.07</v>
      </c>
      <c r="H194" s="15">
        <f t="shared" si="24"/>
        <v>251166.02999999997</v>
      </c>
    </row>
    <row r="195" spans="1:8" ht="13.5" thickBot="1">
      <c r="A195" s="8" t="s">
        <v>37</v>
      </c>
      <c r="B195" s="6">
        <v>18010600</v>
      </c>
      <c r="C195" s="44">
        <v>580661</v>
      </c>
      <c r="D195" s="44">
        <v>772588.24</v>
      </c>
      <c r="E195" s="77">
        <f>D195-C195</f>
        <v>191927.24</v>
      </c>
      <c r="F195" s="57">
        <f t="shared" si="23"/>
        <v>133.05323415900153</v>
      </c>
      <c r="G195" s="15">
        <v>444901.36</v>
      </c>
      <c r="H195" s="15">
        <f t="shared" si="24"/>
        <v>327686.88</v>
      </c>
    </row>
    <row r="196" spans="1:8" ht="13.5" thickBot="1">
      <c r="A196" s="8" t="s">
        <v>38</v>
      </c>
      <c r="B196" s="6">
        <v>18010700</v>
      </c>
      <c r="C196" s="44">
        <v>145400</v>
      </c>
      <c r="D196" s="44">
        <v>155237.9</v>
      </c>
      <c r="E196" s="77">
        <f>D196-C196</f>
        <v>9837.899999999994</v>
      </c>
      <c r="F196" s="57">
        <f t="shared" si="23"/>
        <v>106.76609353507564</v>
      </c>
      <c r="G196" s="15">
        <v>188645.53</v>
      </c>
      <c r="H196" s="15">
        <f t="shared" si="24"/>
        <v>-33407.630000000005</v>
      </c>
    </row>
    <row r="197" spans="1:8" ht="13.5" thickBot="1">
      <c r="A197" s="8" t="s">
        <v>39</v>
      </c>
      <c r="B197" s="6">
        <v>18010900</v>
      </c>
      <c r="C197" s="44">
        <v>285100</v>
      </c>
      <c r="D197" s="44">
        <v>310641.41</v>
      </c>
      <c r="E197" s="77">
        <f>D197-C197</f>
        <v>25541.409999999974</v>
      </c>
      <c r="F197" s="59">
        <f t="shared" si="23"/>
        <v>108.95875482286917</v>
      </c>
      <c r="G197" s="15">
        <v>320251.79</v>
      </c>
      <c r="H197" s="15">
        <f t="shared" si="24"/>
        <v>-9610.380000000005</v>
      </c>
    </row>
    <row r="198" spans="1:8" ht="13.5" thickBot="1">
      <c r="A198" s="35" t="s">
        <v>60</v>
      </c>
      <c r="B198" s="36"/>
      <c r="C198" s="28">
        <f>C193+C169</f>
        <v>6718131</v>
      </c>
      <c r="D198" s="27">
        <f>D193+D169</f>
        <v>7457150.370000001</v>
      </c>
      <c r="E198" s="92">
        <f>E193+E169+E182</f>
        <v>-2579.9000000001397</v>
      </c>
      <c r="F198" s="75">
        <f t="shared" si="23"/>
        <v>111.00037153190377</v>
      </c>
      <c r="G198" s="131">
        <f>G193+G169</f>
        <v>5429113.51</v>
      </c>
      <c r="H198" s="27">
        <f>H193+H169</f>
        <v>957425.5700000003</v>
      </c>
    </row>
    <row r="199" spans="1:8" ht="13.5" thickBot="1">
      <c r="A199" s="25" t="s">
        <v>50</v>
      </c>
      <c r="B199" s="26"/>
      <c r="C199" s="28">
        <f>SUM(C167+C198)</f>
        <v>6756331</v>
      </c>
      <c r="D199" s="28">
        <f>D167+D198</f>
        <v>7467661.530000001</v>
      </c>
      <c r="E199" s="29">
        <f aca="true" t="shared" si="25" ref="E199:E204">D199-C199</f>
        <v>711330.5300000012</v>
      </c>
      <c r="F199" s="73">
        <f t="shared" si="23"/>
        <v>110.52835525672144</v>
      </c>
      <c r="G199" s="28">
        <f>G167+G198</f>
        <v>5466981.6</v>
      </c>
      <c r="H199" s="67">
        <f aca="true" t="shared" si="26" ref="H199:H204">D199-G199</f>
        <v>2000679.9300000016</v>
      </c>
    </row>
    <row r="200" spans="1:8" ht="12.75">
      <c r="A200" s="22" t="s">
        <v>109</v>
      </c>
      <c r="B200" s="6">
        <v>41035003</v>
      </c>
      <c r="C200" s="46"/>
      <c r="D200" s="44"/>
      <c r="E200" s="23">
        <f t="shared" si="25"/>
        <v>0</v>
      </c>
      <c r="F200" s="86" t="e">
        <f t="shared" si="23"/>
        <v>#DIV/0!</v>
      </c>
      <c r="G200" s="66">
        <v>282800</v>
      </c>
      <c r="H200" s="66">
        <f t="shared" si="26"/>
        <v>-282800</v>
      </c>
    </row>
    <row r="201" spans="1:8" ht="12.75">
      <c r="A201" s="22" t="s">
        <v>109</v>
      </c>
      <c r="B201" s="22">
        <v>41035003</v>
      </c>
      <c r="C201" s="44">
        <v>5626751</v>
      </c>
      <c r="D201" s="44">
        <v>5626751</v>
      </c>
      <c r="E201" s="23">
        <f t="shared" si="25"/>
        <v>0</v>
      </c>
      <c r="F201" s="19">
        <f t="shared" si="23"/>
        <v>100</v>
      </c>
      <c r="G201" s="93">
        <v>3525149</v>
      </c>
      <c r="H201" s="15">
        <f t="shared" si="26"/>
        <v>2101602</v>
      </c>
    </row>
    <row r="202" spans="1:8" ht="12.75">
      <c r="A202" s="22" t="s">
        <v>73</v>
      </c>
      <c r="B202" s="22">
        <v>41037000</v>
      </c>
      <c r="C202" s="44">
        <v>117305</v>
      </c>
      <c r="D202" s="44">
        <v>117305</v>
      </c>
      <c r="E202" s="23">
        <f t="shared" si="25"/>
        <v>0</v>
      </c>
      <c r="F202" s="19">
        <f t="shared" si="23"/>
        <v>100</v>
      </c>
      <c r="G202" s="15">
        <v>101183</v>
      </c>
      <c r="H202" s="15">
        <f t="shared" si="26"/>
        <v>16122</v>
      </c>
    </row>
    <row r="203" spans="1:8" ht="12.75">
      <c r="A203" s="22" t="s">
        <v>109</v>
      </c>
      <c r="B203" s="18">
        <v>41020603</v>
      </c>
      <c r="C203" s="44">
        <v>10000</v>
      </c>
      <c r="D203" s="44">
        <v>10000</v>
      </c>
      <c r="E203" s="9">
        <f t="shared" si="25"/>
        <v>0</v>
      </c>
      <c r="F203" s="19">
        <f t="shared" si="23"/>
        <v>100</v>
      </c>
      <c r="G203" s="15">
        <v>35000</v>
      </c>
      <c r="H203" s="15">
        <f t="shared" si="26"/>
        <v>-25000</v>
      </c>
    </row>
    <row r="204" spans="1:8" ht="12.75">
      <c r="A204" s="7" t="s">
        <v>49</v>
      </c>
      <c r="B204" s="6"/>
      <c r="C204" s="16">
        <f>C199+C200+C203+C201+C202</f>
        <v>12510387</v>
      </c>
      <c r="D204" s="16">
        <f>D199+D200+D203+D201+D202</f>
        <v>13221717.530000001</v>
      </c>
      <c r="E204" s="16">
        <f t="shared" si="25"/>
        <v>711330.5300000012</v>
      </c>
      <c r="F204" s="63">
        <f>D204/C204*100</f>
        <v>105.68591946835859</v>
      </c>
      <c r="G204" s="16">
        <f>G199+G200+G203+G201+G202</f>
        <v>9411113.6</v>
      </c>
      <c r="H204" s="15">
        <f t="shared" si="26"/>
        <v>3810603.9300000016</v>
      </c>
    </row>
    <row r="205" spans="1:6" ht="12.75">
      <c r="A205" s="40"/>
      <c r="B205" s="41"/>
      <c r="C205" s="42"/>
      <c r="D205" s="42"/>
      <c r="E205" s="42"/>
      <c r="F205" s="43" t="s">
        <v>19</v>
      </c>
    </row>
    <row r="206" spans="1:6" ht="12.75">
      <c r="A206" s="41"/>
      <c r="B206" s="41"/>
      <c r="C206" s="41"/>
      <c r="D206" s="41"/>
      <c r="E206" s="41"/>
      <c r="F206" s="52"/>
    </row>
    <row r="207" spans="1:6" ht="12.75">
      <c r="A207" s="40"/>
      <c r="B207" s="41" t="s">
        <v>76</v>
      </c>
      <c r="C207" s="42"/>
      <c r="D207" s="42"/>
      <c r="E207" s="42"/>
      <c r="F207" s="43" t="s">
        <v>19</v>
      </c>
    </row>
    <row r="209" spans="1:6" ht="15">
      <c r="A209" s="17" t="s">
        <v>2</v>
      </c>
      <c r="B209" s="17"/>
      <c r="C209" s="17"/>
      <c r="D209" s="17"/>
      <c r="E209" s="17"/>
      <c r="F209" s="69"/>
    </row>
    <row r="210" spans="1:6" ht="17.25">
      <c r="A210" s="68" t="s">
        <v>75</v>
      </c>
      <c r="B210" s="68"/>
      <c r="C210" s="68"/>
      <c r="D210" s="68"/>
      <c r="E210" s="68"/>
      <c r="F210" s="68"/>
    </row>
    <row r="211" spans="1:8" ht="17.25">
      <c r="A211" s="68"/>
      <c r="B211" s="68"/>
      <c r="C211" s="91" t="s">
        <v>94</v>
      </c>
      <c r="D211" s="91"/>
      <c r="E211" s="91"/>
      <c r="F211" s="91"/>
      <c r="H211" s="70">
        <v>42704</v>
      </c>
    </row>
    <row r="212" spans="1:8" ht="53.25">
      <c r="A212" s="4" t="s">
        <v>20</v>
      </c>
      <c r="B212" s="5"/>
      <c r="C212" s="12" t="s">
        <v>95</v>
      </c>
      <c r="D212" s="12" t="s">
        <v>96</v>
      </c>
      <c r="E212" s="13" t="s">
        <v>53</v>
      </c>
      <c r="F212" s="55" t="s">
        <v>54</v>
      </c>
      <c r="G212" s="14" t="s">
        <v>97</v>
      </c>
      <c r="H212" s="14" t="s">
        <v>1</v>
      </c>
    </row>
    <row r="213" spans="1:8" ht="12.75">
      <c r="A213" s="1" t="s">
        <v>21</v>
      </c>
      <c r="B213" s="6"/>
      <c r="C213" s="6"/>
      <c r="D213" s="6"/>
      <c r="E213" s="9"/>
      <c r="F213" s="56"/>
      <c r="G213" s="10"/>
      <c r="H213" s="10"/>
    </row>
    <row r="214" spans="1:8" ht="13.5" thickBot="1">
      <c r="A214" s="6" t="s">
        <v>33</v>
      </c>
      <c r="B214" s="6">
        <v>22090100</v>
      </c>
      <c r="C214" s="46">
        <v>14400</v>
      </c>
      <c r="D214" s="44">
        <v>9663.72</v>
      </c>
      <c r="E214" s="79">
        <f>D214-C214</f>
        <v>-4736.280000000001</v>
      </c>
      <c r="F214" s="58">
        <f>D214/C214*100</f>
        <v>67.10916666666667</v>
      </c>
      <c r="G214" s="15">
        <v>14878.43</v>
      </c>
      <c r="H214" s="15">
        <f>D214-G214</f>
        <v>-5214.710000000001</v>
      </c>
    </row>
    <row r="215" spans="1:8" ht="13.5" thickBot="1">
      <c r="A215" s="6" t="s">
        <v>63</v>
      </c>
      <c r="B215" s="6">
        <v>22090200</v>
      </c>
      <c r="C215" s="46">
        <v>3300</v>
      </c>
      <c r="D215" s="44"/>
      <c r="E215" s="77">
        <f>D215-C215</f>
        <v>-3300</v>
      </c>
      <c r="F215" s="59"/>
      <c r="G215" s="15">
        <v>3095.7</v>
      </c>
      <c r="H215" s="15">
        <f>D215-G215</f>
        <v>-3095.7</v>
      </c>
    </row>
    <row r="216" spans="1:8" ht="13.5" thickBot="1">
      <c r="A216" s="6" t="s">
        <v>34</v>
      </c>
      <c r="B216" s="6">
        <v>22090400</v>
      </c>
      <c r="C216" s="46">
        <v>39700</v>
      </c>
      <c r="D216" s="44">
        <v>28204.37</v>
      </c>
      <c r="E216" s="77">
        <f>D216-C216</f>
        <v>-11495.630000000001</v>
      </c>
      <c r="F216" s="59">
        <f>D216/C216*100</f>
        <v>71.04375314861461</v>
      </c>
      <c r="G216" s="15">
        <v>39066.44</v>
      </c>
      <c r="H216" s="15">
        <f>D216-G216</f>
        <v>-10862.070000000003</v>
      </c>
    </row>
    <row r="217" spans="1:8" ht="12.75">
      <c r="A217" s="100" t="s">
        <v>63</v>
      </c>
      <c r="B217" s="100">
        <v>21080900</v>
      </c>
      <c r="C217" s="101"/>
      <c r="D217" s="102"/>
      <c r="E217" s="103"/>
      <c r="F217" s="57"/>
      <c r="G217" s="10"/>
      <c r="H217" s="15">
        <f>D217-G217</f>
        <v>0</v>
      </c>
    </row>
    <row r="218" spans="1:8" ht="13.5" thickBot="1">
      <c r="A218" s="48"/>
      <c r="B218" s="49"/>
      <c r="C218" s="76"/>
      <c r="D218" s="53"/>
      <c r="E218" s="79"/>
      <c r="F218" s="60"/>
      <c r="G218" s="10"/>
      <c r="H218" s="15"/>
    </row>
    <row r="219" spans="1:8" ht="13.5" thickBot="1">
      <c r="A219" s="35" t="s">
        <v>59</v>
      </c>
      <c r="B219" s="36"/>
      <c r="C219" s="28">
        <f>SUM(C214:C216)</f>
        <v>57400</v>
      </c>
      <c r="D219" s="28">
        <f>D214+D215+D216+D217</f>
        <v>37868.09</v>
      </c>
      <c r="E219" s="28">
        <f>SUM(E214:E216)</f>
        <v>-19531.910000000003</v>
      </c>
      <c r="F219" s="61">
        <f>D219/C219*100</f>
        <v>65.97228222996515</v>
      </c>
      <c r="G219" s="28">
        <f>G214+G215+G216+G217</f>
        <v>57040.57000000001</v>
      </c>
      <c r="H219" s="15">
        <f>D219-G219</f>
        <v>-19172.48000000001</v>
      </c>
    </row>
    <row r="220" spans="1:8" ht="12.75">
      <c r="A220" s="31" t="s">
        <v>23</v>
      </c>
      <c r="B220" s="32"/>
      <c r="C220" s="32"/>
      <c r="D220" s="32"/>
      <c r="E220" s="33"/>
      <c r="F220" s="62"/>
      <c r="G220" s="10"/>
      <c r="H220" s="15">
        <f>D220-G220</f>
        <v>0</v>
      </c>
    </row>
    <row r="221" spans="1:8" ht="13.5" thickBot="1">
      <c r="A221" s="1" t="s">
        <v>58</v>
      </c>
      <c r="B221" s="2">
        <v>16000000</v>
      </c>
      <c r="C221" s="16">
        <f>C222+C223+C228+C231+C232+C240+C244+C226+C243+C239+C229+C230+C227+C242+C224</f>
        <v>4168986</v>
      </c>
      <c r="D221" s="16">
        <f>D222+D223+D228+D231+D232+D240+D244+D226+D243+D239+D229+D230+D227+D224+D242+D225</f>
        <v>4187174.76</v>
      </c>
      <c r="E221" s="16">
        <f>E240+E242+E244+E228+E229+E230+E245+E222+E243+E223+E226+E227+E231+E239</f>
        <v>-127491.61000000007</v>
      </c>
      <c r="F221" s="110">
        <f>D221/C221*100</f>
        <v>100.43628738499002</v>
      </c>
      <c r="G221" s="16">
        <f>G222+G223+G228+G231+G232+G240+G244+G226+G243+G239+G229+G230+G227+G242+G224+G235</f>
        <v>2589720.6999999997</v>
      </c>
      <c r="H221" s="16">
        <f>H222+H223+H228+H231+H232+H240+H244+H226+H243+H239+H229+H230+H227+H242+H224</f>
        <v>1518339.4299999995</v>
      </c>
    </row>
    <row r="222" spans="1:8" ht="13.5" thickBot="1">
      <c r="A222" s="6" t="s">
        <v>0</v>
      </c>
      <c r="B222" s="6">
        <v>11020202</v>
      </c>
      <c r="C222" s="44">
        <v>15500</v>
      </c>
      <c r="D222" s="18">
        <v>4996</v>
      </c>
      <c r="E222" s="77">
        <f>D222-C222</f>
        <v>-10504</v>
      </c>
      <c r="F222" s="59">
        <f>D222/C222*100</f>
        <v>32.23225806451613</v>
      </c>
      <c r="G222" s="18">
        <v>11440.05</v>
      </c>
      <c r="H222" s="15">
        <f>D222-G222</f>
        <v>-6444.049999999999</v>
      </c>
    </row>
    <row r="223" spans="1:8" ht="13.5" thickBot="1">
      <c r="A223" s="32" t="s">
        <v>10</v>
      </c>
      <c r="B223" s="32">
        <v>18010100</v>
      </c>
      <c r="C223" s="51">
        <v>1500</v>
      </c>
      <c r="D223" s="22">
        <v>2064.96</v>
      </c>
      <c r="E223" s="77">
        <f>D223-C223</f>
        <v>564.96</v>
      </c>
      <c r="F223" s="59">
        <f>D223/C223*100</f>
        <v>137.66400000000002</v>
      </c>
      <c r="G223" s="18">
        <v>964.04</v>
      </c>
      <c r="H223" s="15">
        <f>D223-G223</f>
        <v>1100.92</v>
      </c>
    </row>
    <row r="224" spans="1:8" ht="13.5" thickBot="1">
      <c r="A224" s="32" t="s">
        <v>81</v>
      </c>
      <c r="B224" s="32">
        <v>18010200</v>
      </c>
      <c r="C224" s="51">
        <v>7000</v>
      </c>
      <c r="D224" s="22">
        <v>20481.87</v>
      </c>
      <c r="E224" s="77"/>
      <c r="F224" s="110">
        <f>D224/C224*100</f>
        <v>292.5981428571428</v>
      </c>
      <c r="G224" s="18">
        <v>2249.91</v>
      </c>
      <c r="H224" s="2"/>
    </row>
    <row r="225" spans="1:8" ht="13.5" thickBot="1">
      <c r="A225" s="32" t="s">
        <v>98</v>
      </c>
      <c r="B225" s="32">
        <v>18010300</v>
      </c>
      <c r="C225" s="51"/>
      <c r="D225" s="22">
        <v>72650.03</v>
      </c>
      <c r="E225" s="77"/>
      <c r="F225" s="110"/>
      <c r="G225" s="18"/>
      <c r="H225" s="2"/>
    </row>
    <row r="226" spans="1:8" ht="13.5" thickBot="1">
      <c r="A226" s="32" t="s">
        <v>9</v>
      </c>
      <c r="B226" s="32">
        <v>18010400</v>
      </c>
      <c r="C226" s="51">
        <v>92450</v>
      </c>
      <c r="D226" s="22">
        <v>166005.33</v>
      </c>
      <c r="E226" s="77">
        <f aca="true" t="shared" si="27" ref="E226:E231">D226-C226</f>
        <v>73555.32999999999</v>
      </c>
      <c r="F226" s="110">
        <f>D226/C226*100</f>
        <v>179.56228231476473</v>
      </c>
      <c r="G226" s="18">
        <v>27953.28</v>
      </c>
      <c r="H226" s="15">
        <f aca="true" t="shared" si="28" ref="H226:H234">D226-G226</f>
        <v>138052.05</v>
      </c>
    </row>
    <row r="227" spans="1:8" ht="13.5" thickBot="1">
      <c r="A227" s="32" t="s">
        <v>82</v>
      </c>
      <c r="B227" s="32">
        <v>18011000</v>
      </c>
      <c r="C227" s="51">
        <v>50000</v>
      </c>
      <c r="D227" s="51">
        <v>27900</v>
      </c>
      <c r="E227" s="77">
        <f t="shared" si="27"/>
        <v>-22100</v>
      </c>
      <c r="F227" s="86">
        <f>D227/C227*100</f>
        <v>55.800000000000004</v>
      </c>
      <c r="G227" s="18">
        <v>152451.6</v>
      </c>
      <c r="H227" s="15">
        <f t="shared" si="28"/>
        <v>-124551.6</v>
      </c>
    </row>
    <row r="228" spans="1:8" ht="13.5" thickBot="1">
      <c r="A228" s="54" t="s">
        <v>74</v>
      </c>
      <c r="B228" s="32">
        <v>18030100</v>
      </c>
      <c r="C228" s="72">
        <v>150</v>
      </c>
      <c r="D228" s="32">
        <v>22.7</v>
      </c>
      <c r="E228" s="77">
        <f t="shared" si="27"/>
        <v>-127.3</v>
      </c>
      <c r="F228" s="59">
        <f>D228/C228*100</f>
        <v>15.133333333333333</v>
      </c>
      <c r="G228" s="10">
        <v>90.67</v>
      </c>
      <c r="H228" s="15">
        <f t="shared" si="28"/>
        <v>-67.97</v>
      </c>
    </row>
    <row r="229" spans="1:8" ht="13.5" thickBot="1">
      <c r="A229" s="8" t="s">
        <v>69</v>
      </c>
      <c r="B229" s="6">
        <v>18040100</v>
      </c>
      <c r="C229" s="72"/>
      <c r="D229" s="51"/>
      <c r="E229" s="77">
        <f t="shared" si="27"/>
        <v>0</v>
      </c>
      <c r="F229" s="85" t="e">
        <f>D229/C229*100</f>
        <v>#DIV/0!</v>
      </c>
      <c r="G229" s="15">
        <v>-606</v>
      </c>
      <c r="H229" s="15">
        <f t="shared" si="28"/>
        <v>606</v>
      </c>
    </row>
    <row r="230" spans="1:8" ht="13.5" thickBot="1">
      <c r="A230" s="8" t="s">
        <v>70</v>
      </c>
      <c r="B230" s="6">
        <v>18040200</v>
      </c>
      <c r="C230" s="72"/>
      <c r="D230" s="51">
        <v>-1005.03</v>
      </c>
      <c r="E230" s="77">
        <f t="shared" si="27"/>
        <v>-1005.03</v>
      </c>
      <c r="F230" s="59"/>
      <c r="G230" s="15">
        <v>-2076.48</v>
      </c>
      <c r="H230" s="15">
        <f t="shared" si="28"/>
        <v>1071.45</v>
      </c>
    </row>
    <row r="231" spans="1:8" ht="13.5" thickBot="1">
      <c r="A231" s="6" t="s">
        <v>3</v>
      </c>
      <c r="B231" s="80">
        <v>14040000</v>
      </c>
      <c r="C231" s="46">
        <v>1203352</v>
      </c>
      <c r="D231" s="44">
        <v>1296476.4</v>
      </c>
      <c r="E231" s="77">
        <f t="shared" si="27"/>
        <v>93124.3999999999</v>
      </c>
      <c r="F231" s="57">
        <f>D231/C231*100</f>
        <v>107.73874975900651</v>
      </c>
      <c r="G231" s="15">
        <v>381446.32</v>
      </c>
      <c r="H231" s="15">
        <f t="shared" si="28"/>
        <v>915030.0799999998</v>
      </c>
    </row>
    <row r="232" spans="1:8" ht="13.5" thickBot="1">
      <c r="A232" s="1" t="s">
        <v>8</v>
      </c>
      <c r="B232" s="80"/>
      <c r="C232" s="89">
        <f>C233+C234</f>
        <v>2399274</v>
      </c>
      <c r="D232" s="90">
        <f>D233+D234</f>
        <v>2458822.4699999997</v>
      </c>
      <c r="E232" s="90">
        <f>E233+E234</f>
        <v>59548.46999999997</v>
      </c>
      <c r="F232" s="110">
        <f>D232/C232*100</f>
        <v>102.48193703595337</v>
      </c>
      <c r="G232" s="90">
        <f>G233+G234</f>
        <v>1674503.8699999999</v>
      </c>
      <c r="H232" s="15">
        <f t="shared" si="28"/>
        <v>784318.5999999999</v>
      </c>
    </row>
    <row r="233" spans="1:8" ht="13.5" thickBot="1">
      <c r="A233" s="87" t="s">
        <v>31</v>
      </c>
      <c r="B233" s="18">
        <v>18050300</v>
      </c>
      <c r="C233" s="72">
        <v>543500</v>
      </c>
      <c r="D233" s="51">
        <v>460862.28</v>
      </c>
      <c r="E233" s="77">
        <f>D233-C233</f>
        <v>-82637.71999999997</v>
      </c>
      <c r="F233" s="57">
        <f>D233/C233*100</f>
        <v>84.79526770929164</v>
      </c>
      <c r="G233" s="15">
        <v>534109.96</v>
      </c>
      <c r="H233" s="15">
        <f t="shared" si="28"/>
        <v>-73247.67999999993</v>
      </c>
    </row>
    <row r="234" spans="1:8" ht="13.5" thickBot="1">
      <c r="A234" s="87" t="s">
        <v>32</v>
      </c>
      <c r="B234" s="18">
        <v>18050400</v>
      </c>
      <c r="C234" s="72">
        <v>1855774</v>
      </c>
      <c r="D234" s="51">
        <v>1997960.19</v>
      </c>
      <c r="E234" s="77">
        <f>D234-C234</f>
        <v>142186.18999999994</v>
      </c>
      <c r="F234" s="57">
        <f>D234/C234*100</f>
        <v>107.66182681727408</v>
      </c>
      <c r="G234" s="15">
        <v>1140393.91</v>
      </c>
      <c r="H234" s="15">
        <f t="shared" si="28"/>
        <v>857566.28</v>
      </c>
    </row>
    <row r="235" spans="1:8" ht="13.5" thickBot="1">
      <c r="A235" s="88" t="s">
        <v>7</v>
      </c>
      <c r="B235" s="109"/>
      <c r="C235" s="72"/>
      <c r="D235" s="51"/>
      <c r="E235" s="77"/>
      <c r="F235" s="57"/>
      <c r="G235" s="16">
        <f>G236+G237+G238</f>
        <v>11767.36</v>
      </c>
      <c r="H235" s="15">
        <f>H236+H237+H238</f>
        <v>-11767.36</v>
      </c>
    </row>
    <row r="236" spans="1:8" ht="13.5" thickBot="1">
      <c r="A236" s="50" t="s">
        <v>4</v>
      </c>
      <c r="B236" s="81">
        <v>19010100</v>
      </c>
      <c r="C236" s="72"/>
      <c r="D236" s="51"/>
      <c r="E236" s="77"/>
      <c r="F236" s="57"/>
      <c r="G236" s="15">
        <v>2243.75</v>
      </c>
      <c r="H236" s="15">
        <f aca="true" t="shared" si="29" ref="H236:H244">D236-G236</f>
        <v>-2243.75</v>
      </c>
    </row>
    <row r="237" spans="1:8" ht="13.5" thickBot="1">
      <c r="A237" s="50" t="s">
        <v>5</v>
      </c>
      <c r="B237" s="81">
        <v>19010200</v>
      </c>
      <c r="C237" s="72"/>
      <c r="D237" s="51"/>
      <c r="E237" s="77"/>
      <c r="F237" s="57"/>
      <c r="G237" s="15">
        <v>2881.6</v>
      </c>
      <c r="H237" s="15">
        <f t="shared" si="29"/>
        <v>-2881.6</v>
      </c>
    </row>
    <row r="238" spans="1:8" ht="13.5" thickBot="1">
      <c r="A238" s="50" t="s">
        <v>6</v>
      </c>
      <c r="B238" s="81">
        <v>19010300</v>
      </c>
      <c r="C238" s="72"/>
      <c r="D238" s="51"/>
      <c r="E238" s="77"/>
      <c r="F238" s="57"/>
      <c r="G238" s="15">
        <v>6642.01</v>
      </c>
      <c r="H238" s="15">
        <f t="shared" si="29"/>
        <v>-6642.01</v>
      </c>
    </row>
    <row r="239" spans="1:8" ht="13.5" thickBot="1">
      <c r="A239" s="78" t="s">
        <v>79</v>
      </c>
      <c r="B239" s="78" t="s">
        <v>78</v>
      </c>
      <c r="C239" s="72">
        <v>1000</v>
      </c>
      <c r="D239" s="51">
        <v>327</v>
      </c>
      <c r="E239" s="77">
        <f>D239-C239</f>
        <v>-673</v>
      </c>
      <c r="F239" s="110">
        <f>D239/C239*100</f>
        <v>32.7</v>
      </c>
      <c r="G239" s="15">
        <v>741</v>
      </c>
      <c r="H239" s="15">
        <f t="shared" si="29"/>
        <v>-414</v>
      </c>
    </row>
    <row r="240" spans="1:8" ht="13.5" thickBot="1">
      <c r="A240" s="6" t="s">
        <v>35</v>
      </c>
      <c r="B240" s="6">
        <v>21081100</v>
      </c>
      <c r="C240" s="46">
        <v>4660</v>
      </c>
      <c r="D240" s="44">
        <v>884</v>
      </c>
      <c r="E240" s="79">
        <f>D240-C240</f>
        <v>-3776</v>
      </c>
      <c r="F240" s="57">
        <f>D240/C240*100</f>
        <v>18.969957081545065</v>
      </c>
      <c r="G240" s="15">
        <v>3145</v>
      </c>
      <c r="H240" s="15">
        <f t="shared" si="29"/>
        <v>-2261</v>
      </c>
    </row>
    <row r="241" spans="1:8" ht="13.5" thickBot="1">
      <c r="A241" s="6" t="s">
        <v>62</v>
      </c>
      <c r="B241" s="6">
        <v>21080500</v>
      </c>
      <c r="C241" s="46"/>
      <c r="D241" s="18"/>
      <c r="E241" s="77"/>
      <c r="F241" s="85"/>
      <c r="G241" s="15"/>
      <c r="H241" s="15">
        <f t="shared" si="29"/>
        <v>0</v>
      </c>
    </row>
    <row r="242" spans="1:8" ht="13.5" thickBot="1">
      <c r="A242" s="8" t="s">
        <v>46</v>
      </c>
      <c r="B242" s="6">
        <v>22080402</v>
      </c>
      <c r="C242" s="46">
        <v>50000</v>
      </c>
      <c r="D242" s="44">
        <v>24473.71</v>
      </c>
      <c r="E242" s="77">
        <f>D242-C242</f>
        <v>-25526.29</v>
      </c>
      <c r="F242" s="110">
        <f>D242/C242*100</f>
        <v>48.947419999999994</v>
      </c>
      <c r="G242" s="15"/>
      <c r="H242" s="15">
        <f t="shared" si="29"/>
        <v>24473.71</v>
      </c>
    </row>
    <row r="243" spans="1:8" ht="13.5" thickBot="1">
      <c r="A243" s="38" t="s">
        <v>80</v>
      </c>
      <c r="B243" s="20">
        <v>22012500</v>
      </c>
      <c r="C243" s="46">
        <v>325400</v>
      </c>
      <c r="D243" s="71">
        <v>75354.18</v>
      </c>
      <c r="E243" s="77">
        <f>D243-C243</f>
        <v>-250045.82</v>
      </c>
      <c r="F243" s="110">
        <f>D243/C243*100</f>
        <v>23.15740012292563</v>
      </c>
      <c r="G243" s="65">
        <v>308041.3</v>
      </c>
      <c r="H243" s="15">
        <f t="shared" si="29"/>
        <v>-232687.12</v>
      </c>
    </row>
    <row r="244" spans="1:8" ht="12.75">
      <c r="A244" s="38" t="s">
        <v>62</v>
      </c>
      <c r="B244" s="20">
        <v>24060300</v>
      </c>
      <c r="C244" s="104">
        <v>18700</v>
      </c>
      <c r="D244" s="71">
        <v>37721.14</v>
      </c>
      <c r="E244" s="112">
        <f>D244-C244</f>
        <v>19021.14</v>
      </c>
      <c r="F244" s="57">
        <f>D244/C244*100</f>
        <v>201.71732620320856</v>
      </c>
      <c r="G244" s="65">
        <v>17608.78</v>
      </c>
      <c r="H244" s="65">
        <f t="shared" si="29"/>
        <v>20112.36</v>
      </c>
    </row>
    <row r="245" spans="1:8" ht="12.75">
      <c r="A245" s="6" t="s">
        <v>64</v>
      </c>
      <c r="B245" s="6">
        <v>31010200</v>
      </c>
      <c r="C245" s="46"/>
      <c r="D245" s="113" t="s">
        <v>89</v>
      </c>
      <c r="E245" s="113"/>
      <c r="F245" s="113"/>
      <c r="G245" s="15"/>
      <c r="H245" s="15"/>
    </row>
    <row r="246" spans="1:8" ht="13.5" thickBot="1">
      <c r="A246" s="1" t="s">
        <v>57</v>
      </c>
      <c r="B246" s="2">
        <v>13050000</v>
      </c>
      <c r="C246" s="16">
        <f>SUM(C247:C250)</f>
        <v>1042186</v>
      </c>
      <c r="D246" s="2">
        <f>D247+D248+D249+D250</f>
        <v>1241938.75</v>
      </c>
      <c r="E246" s="89">
        <f>SUM(E247:E250)</f>
        <v>199752.74999999997</v>
      </c>
      <c r="F246" s="63">
        <f aca="true" t="shared" si="30" ref="F246:F256">D246/C246*100</f>
        <v>119.16670824593692</v>
      </c>
      <c r="G246" s="2">
        <f>G247+G248+G249+G250</f>
        <v>730880.27</v>
      </c>
      <c r="H246" s="15">
        <f>D246-G246</f>
        <v>511058.48</v>
      </c>
    </row>
    <row r="247" spans="1:8" ht="13.5" thickBot="1">
      <c r="A247" s="8" t="s">
        <v>36</v>
      </c>
      <c r="B247" s="6">
        <v>18010500</v>
      </c>
      <c r="C247" s="105">
        <v>218000</v>
      </c>
      <c r="D247" s="18">
        <v>288140.07</v>
      </c>
      <c r="E247" s="77">
        <f>D247-C247</f>
        <v>70140.07</v>
      </c>
      <c r="F247" s="57">
        <f t="shared" si="30"/>
        <v>132.17434403669725</v>
      </c>
      <c r="G247" s="15">
        <v>129304.14</v>
      </c>
      <c r="H247" s="15">
        <f>D247-G247</f>
        <v>158835.93</v>
      </c>
    </row>
    <row r="248" spans="1:8" ht="13.5" thickBot="1">
      <c r="A248" s="8" t="s">
        <v>37</v>
      </c>
      <c r="B248" s="6">
        <v>18010600</v>
      </c>
      <c r="C248" s="106">
        <v>371260</v>
      </c>
      <c r="D248" s="18">
        <v>444901.36</v>
      </c>
      <c r="E248" s="77">
        <f>D248-C248</f>
        <v>73641.35999999999</v>
      </c>
      <c r="F248" s="57">
        <f t="shared" si="30"/>
        <v>119.83552227549426</v>
      </c>
      <c r="G248" s="15">
        <v>311307.26</v>
      </c>
      <c r="H248" s="15">
        <f>D248-G248</f>
        <v>133594.09999999998</v>
      </c>
    </row>
    <row r="249" spans="1:8" ht="13.5" thickBot="1">
      <c r="A249" s="8" t="s">
        <v>38</v>
      </c>
      <c r="B249" s="6">
        <v>18010700</v>
      </c>
      <c r="C249" s="107">
        <v>145400</v>
      </c>
      <c r="D249" s="18">
        <v>188645.53</v>
      </c>
      <c r="E249" s="77">
        <f>D249-C249</f>
        <v>43245.53</v>
      </c>
      <c r="F249" s="57">
        <f t="shared" si="30"/>
        <v>129.74245529573588</v>
      </c>
      <c r="G249" s="15">
        <v>76764.56</v>
      </c>
      <c r="H249" s="15">
        <f>D249-G249</f>
        <v>111880.97</v>
      </c>
    </row>
    <row r="250" spans="1:8" ht="13.5" thickBot="1">
      <c r="A250" s="8" t="s">
        <v>39</v>
      </c>
      <c r="B250" s="6">
        <v>18010900</v>
      </c>
      <c r="C250" s="106">
        <v>307526</v>
      </c>
      <c r="D250" s="18">
        <v>320251.79</v>
      </c>
      <c r="E250" s="77">
        <f>D250-C250</f>
        <v>12725.789999999979</v>
      </c>
      <c r="F250" s="59">
        <f t="shared" si="30"/>
        <v>104.13811840299681</v>
      </c>
      <c r="G250" s="15">
        <v>213504.31</v>
      </c>
      <c r="H250" s="15">
        <f>D250-G250</f>
        <v>106747.47999999998</v>
      </c>
    </row>
    <row r="251" spans="1:8" ht="13.5" thickBot="1">
      <c r="A251" s="35" t="s">
        <v>60</v>
      </c>
      <c r="B251" s="36"/>
      <c r="C251" s="28">
        <f>C246+C221</f>
        <v>5211172</v>
      </c>
      <c r="D251" s="27">
        <f>D246+D221</f>
        <v>5429113.51</v>
      </c>
      <c r="E251" s="92">
        <f>E246+E221+E232</f>
        <v>131809.60999999987</v>
      </c>
      <c r="F251" s="75">
        <f t="shared" si="30"/>
        <v>104.18219759393857</v>
      </c>
      <c r="G251" s="74">
        <f>G246+G221</f>
        <v>3320600.9699999997</v>
      </c>
      <c r="H251" s="27">
        <f>H246+H221</f>
        <v>2029397.9099999995</v>
      </c>
    </row>
    <row r="252" spans="1:8" ht="13.5" thickBot="1">
      <c r="A252" s="25" t="s">
        <v>50</v>
      </c>
      <c r="B252" s="26"/>
      <c r="C252" s="28">
        <f>SUM(C219+C251)</f>
        <v>5268572</v>
      </c>
      <c r="D252" s="28">
        <f>D219+D251</f>
        <v>5466981.6</v>
      </c>
      <c r="E252" s="29">
        <f aca="true" t="shared" si="31" ref="E252:E258">D252-C252</f>
        <v>198409.59999999963</v>
      </c>
      <c r="F252" s="73">
        <f t="shared" si="30"/>
        <v>103.76590848525937</v>
      </c>
      <c r="G252" s="28">
        <f>G219+G251</f>
        <v>3377641.5399999996</v>
      </c>
      <c r="H252" s="67">
        <f aca="true" t="shared" si="32" ref="H252:H258">D252-G252</f>
        <v>2089340.06</v>
      </c>
    </row>
    <row r="253" spans="1:8" ht="12.75">
      <c r="A253" s="8" t="s">
        <v>93</v>
      </c>
      <c r="B253" s="6">
        <v>41035003</v>
      </c>
      <c r="C253" s="46">
        <v>101183</v>
      </c>
      <c r="D253" s="44">
        <v>101183</v>
      </c>
      <c r="E253" s="23">
        <f t="shared" si="31"/>
        <v>0</v>
      </c>
      <c r="F253" s="19">
        <f t="shared" si="30"/>
        <v>100</v>
      </c>
      <c r="G253" s="66"/>
      <c r="H253" s="66">
        <f t="shared" si="32"/>
        <v>101183</v>
      </c>
    </row>
    <row r="254" spans="1:8" ht="12.75">
      <c r="A254" s="22" t="s">
        <v>73</v>
      </c>
      <c r="B254" s="22">
        <v>41035003</v>
      </c>
      <c r="C254" s="22">
        <v>3525149</v>
      </c>
      <c r="D254" s="51">
        <v>3525149</v>
      </c>
      <c r="E254" s="23">
        <f t="shared" si="31"/>
        <v>0</v>
      </c>
      <c r="F254" s="19">
        <f t="shared" si="30"/>
        <v>100</v>
      </c>
      <c r="G254" s="93">
        <v>2895218</v>
      </c>
      <c r="H254" s="15">
        <f t="shared" si="32"/>
        <v>629931</v>
      </c>
    </row>
    <row r="255" spans="1:8" ht="12.75">
      <c r="A255" s="22" t="s">
        <v>90</v>
      </c>
      <c r="B255" s="22">
        <v>41035003</v>
      </c>
      <c r="C255" s="44">
        <v>282800</v>
      </c>
      <c r="D255" s="44">
        <v>282800</v>
      </c>
      <c r="E255" s="23">
        <f t="shared" si="31"/>
        <v>0</v>
      </c>
      <c r="F255" s="19">
        <f t="shared" si="30"/>
        <v>100</v>
      </c>
      <c r="G255" s="15"/>
      <c r="H255" s="15">
        <f t="shared" si="32"/>
        <v>282800</v>
      </c>
    </row>
    <row r="256" spans="1:8" ht="12.75">
      <c r="A256" s="18" t="s">
        <v>91</v>
      </c>
      <c r="B256" s="18">
        <v>41035003</v>
      </c>
      <c r="C256" s="44">
        <v>35000</v>
      </c>
      <c r="D256" s="44">
        <v>35000</v>
      </c>
      <c r="E256" s="9">
        <f t="shared" si="31"/>
        <v>0</v>
      </c>
      <c r="F256" s="19">
        <f t="shared" si="30"/>
        <v>100</v>
      </c>
      <c r="G256" s="15"/>
      <c r="H256" s="15">
        <f t="shared" si="32"/>
        <v>35000</v>
      </c>
    </row>
    <row r="257" spans="1:8" ht="12.75">
      <c r="A257" s="18" t="s">
        <v>99</v>
      </c>
      <c r="B257" s="18">
        <v>41020603</v>
      </c>
      <c r="C257" s="44"/>
      <c r="D257" s="44"/>
      <c r="E257" s="9"/>
      <c r="F257" s="63"/>
      <c r="G257" s="15">
        <v>87513</v>
      </c>
      <c r="H257" s="15"/>
    </row>
    <row r="258" spans="1:8" ht="12.75">
      <c r="A258" s="7" t="s">
        <v>49</v>
      </c>
      <c r="B258" s="6"/>
      <c r="C258" s="16">
        <f>C252+C253+C256+C254+C255</f>
        <v>9212704</v>
      </c>
      <c r="D258" s="16">
        <f>D252+D253+D256+D254+D255</f>
        <v>9411113.6</v>
      </c>
      <c r="E258" s="16">
        <f t="shared" si="31"/>
        <v>198409.59999999963</v>
      </c>
      <c r="F258" s="63">
        <f>D258/C258*100</f>
        <v>102.15365217421508</v>
      </c>
      <c r="G258" s="16">
        <f>G252+G253+G256+G254+G255+G257</f>
        <v>6360372.539999999</v>
      </c>
      <c r="H258" s="15">
        <f t="shared" si="32"/>
        <v>3050741.0600000005</v>
      </c>
    </row>
    <row r="259" spans="1:6" ht="12.75">
      <c r="A259" s="40"/>
      <c r="B259" s="41" t="s">
        <v>76</v>
      </c>
      <c r="C259" s="42"/>
      <c r="D259" s="42"/>
      <c r="E259" s="42"/>
      <c r="F259" s="43" t="s">
        <v>19</v>
      </c>
    </row>
    <row r="261" spans="1:6" ht="15">
      <c r="A261" s="17" t="s">
        <v>2</v>
      </c>
      <c r="B261" s="17"/>
      <c r="C261" s="17"/>
      <c r="D261" s="17"/>
      <c r="E261" s="17"/>
      <c r="F261" s="69"/>
    </row>
    <row r="262" spans="1:6" ht="17.25">
      <c r="A262" s="68" t="s">
        <v>75</v>
      </c>
      <c r="B262" s="68"/>
      <c r="C262" s="68"/>
      <c r="D262" s="68"/>
      <c r="E262" s="68"/>
      <c r="F262" s="68"/>
    </row>
    <row r="263" spans="1:8" ht="17.25">
      <c r="A263" s="68"/>
      <c r="B263" s="68"/>
      <c r="C263" s="91" t="s">
        <v>104</v>
      </c>
      <c r="D263" s="91"/>
      <c r="E263" s="91"/>
      <c r="F263" s="91"/>
      <c r="H263" s="70">
        <v>42734</v>
      </c>
    </row>
    <row r="264" spans="1:8" ht="53.25">
      <c r="A264" s="4" t="s">
        <v>20</v>
      </c>
      <c r="B264" s="5"/>
      <c r="C264" s="12" t="s">
        <v>11</v>
      </c>
      <c r="D264" s="12" t="s">
        <v>12</v>
      </c>
      <c r="E264" s="13" t="s">
        <v>53</v>
      </c>
      <c r="F264" s="55" t="s">
        <v>54</v>
      </c>
      <c r="G264" s="14" t="s">
        <v>13</v>
      </c>
      <c r="H264" s="14" t="s">
        <v>1</v>
      </c>
    </row>
    <row r="265" spans="1:8" ht="12.75">
      <c r="A265" s="1" t="s">
        <v>21</v>
      </c>
      <c r="B265" s="6"/>
      <c r="C265" s="6"/>
      <c r="D265" s="6"/>
      <c r="E265" s="9"/>
      <c r="F265" s="56"/>
      <c r="G265" s="10"/>
      <c r="H265" s="10"/>
    </row>
    <row r="266" spans="1:8" ht="13.5" thickBot="1">
      <c r="A266" s="6" t="s">
        <v>33</v>
      </c>
      <c r="B266" s="6">
        <v>22090100</v>
      </c>
      <c r="C266" s="46">
        <v>15700</v>
      </c>
      <c r="D266" s="44">
        <v>10239.61</v>
      </c>
      <c r="E266" s="79">
        <f>D266-C266</f>
        <v>-5460.389999999999</v>
      </c>
      <c r="F266" s="58">
        <f>D266/C266*100</f>
        <v>65.22044585987261</v>
      </c>
      <c r="G266" s="15">
        <v>15618.19</v>
      </c>
      <c r="H266" s="15">
        <f>D266-G266</f>
        <v>-5378.58</v>
      </c>
    </row>
    <row r="267" spans="1:8" ht="13.5" thickBot="1">
      <c r="A267" s="6" t="s">
        <v>63</v>
      </c>
      <c r="B267" s="6">
        <v>22090200</v>
      </c>
      <c r="C267" s="46">
        <v>3300</v>
      </c>
      <c r="D267" s="44"/>
      <c r="E267" s="77">
        <f>D267-C267</f>
        <v>-3300</v>
      </c>
      <c r="F267" s="59"/>
      <c r="G267" s="15">
        <v>3095.7</v>
      </c>
      <c r="H267" s="15">
        <f>D267-G267</f>
        <v>-3095.7</v>
      </c>
    </row>
    <row r="268" spans="1:8" ht="13.5" thickBot="1">
      <c r="A268" s="6" t="s">
        <v>34</v>
      </c>
      <c r="B268" s="6">
        <v>22090400</v>
      </c>
      <c r="C268" s="46">
        <v>43500</v>
      </c>
      <c r="D268" s="44">
        <v>28425.38</v>
      </c>
      <c r="E268" s="77">
        <f>D268-C268</f>
        <v>-15074.619999999999</v>
      </c>
      <c r="F268" s="59">
        <f>D268/C268*100</f>
        <v>65.3457011494253</v>
      </c>
      <c r="G268" s="15">
        <v>42000.64</v>
      </c>
      <c r="H268" s="15">
        <f>D268-G268</f>
        <v>-13575.259999999998</v>
      </c>
    </row>
    <row r="269" spans="1:8" ht="12.75">
      <c r="A269" s="100" t="s">
        <v>63</v>
      </c>
      <c r="B269" s="100">
        <v>21080900</v>
      </c>
      <c r="C269" s="101"/>
      <c r="D269" s="102"/>
      <c r="E269" s="103"/>
      <c r="F269" s="57"/>
      <c r="G269" s="10"/>
      <c r="H269" s="15">
        <f>D269-G269</f>
        <v>0</v>
      </c>
    </row>
    <row r="270" spans="1:8" ht="13.5" thickBot="1">
      <c r="A270" s="48"/>
      <c r="B270" s="49"/>
      <c r="C270" s="76"/>
      <c r="D270" s="53"/>
      <c r="E270" s="79"/>
      <c r="F270" s="60"/>
      <c r="G270" s="10"/>
      <c r="H270" s="15"/>
    </row>
    <row r="271" spans="1:8" ht="13.5" thickBot="1">
      <c r="A271" s="35" t="s">
        <v>59</v>
      </c>
      <c r="B271" s="36"/>
      <c r="C271" s="28">
        <f>SUM(C266:C268)</f>
        <v>62500</v>
      </c>
      <c r="D271" s="28">
        <f>D266+D267+D268+D269</f>
        <v>38664.990000000005</v>
      </c>
      <c r="E271" s="28">
        <f>SUM(E266:E268)</f>
        <v>-23835.01</v>
      </c>
      <c r="F271" s="61">
        <f>D271/C271*100</f>
        <v>61.863984</v>
      </c>
      <c r="G271" s="28">
        <f>G266+G267+G268+G269</f>
        <v>60714.53</v>
      </c>
      <c r="H271" s="15">
        <f>D271-G271</f>
        <v>-22049.539999999994</v>
      </c>
    </row>
    <row r="272" spans="1:8" ht="12.75">
      <c r="A272" s="31" t="s">
        <v>23</v>
      </c>
      <c r="B272" s="32"/>
      <c r="C272" s="32"/>
      <c r="D272" s="32"/>
      <c r="E272" s="33"/>
      <c r="F272" s="62"/>
      <c r="G272" s="10"/>
      <c r="H272" s="15">
        <f>D272-G272</f>
        <v>0</v>
      </c>
    </row>
    <row r="273" spans="1:8" ht="13.5" thickBot="1">
      <c r="A273" s="1" t="s">
        <v>58</v>
      </c>
      <c r="B273" s="2">
        <v>16000000</v>
      </c>
      <c r="C273" s="16">
        <f>C274+C275+C280+C283+C284+C292+C296+C278+C295+C291+C281+C282+C279+C294+C276+C277</f>
        <v>4389426</v>
      </c>
      <c r="D273" s="16">
        <f>D274+D275+D280+D283+D284+D292+D296+D278+D295+D291+D281+D282+D279+D276+D294+D277</f>
        <v>4480146.4799999995</v>
      </c>
      <c r="E273" s="16">
        <f>E292+E294+E296+E280+E281+E282+E297+E274+E295+E275+E278+E279+E283+E291</f>
        <v>-26390.43000000008</v>
      </c>
      <c r="F273" s="110">
        <f aca="true" t="shared" si="33" ref="F273:F281">D273/C273*100</f>
        <v>102.06679597742392</v>
      </c>
      <c r="G273" s="16">
        <f>G274+G275+G280+G283+G284+G292+G296+G278+G295+G291+G281+G282+G279+G294+G276+G287</f>
        <v>2728099.99</v>
      </c>
      <c r="H273" s="16">
        <f>H274+H275+H280+H283+H284+H292+H296+H278+H295+H291+H281+H282+H279+H294+H276</f>
        <v>1669937.1799999997</v>
      </c>
    </row>
    <row r="274" spans="1:8" ht="13.5" thickBot="1">
      <c r="A274" s="6" t="s">
        <v>0</v>
      </c>
      <c r="B274" s="6">
        <v>11020202</v>
      </c>
      <c r="C274" s="44">
        <v>3500</v>
      </c>
      <c r="D274" s="18">
        <v>4996</v>
      </c>
      <c r="E274" s="77">
        <f>D274-C274</f>
        <v>1496</v>
      </c>
      <c r="F274" s="59">
        <f t="shared" si="33"/>
        <v>142.74285714285716</v>
      </c>
      <c r="G274" s="18">
        <v>11440.05</v>
      </c>
      <c r="H274" s="15">
        <f>D274-G274</f>
        <v>-6444.049999999999</v>
      </c>
    </row>
    <row r="275" spans="1:8" ht="13.5" thickBot="1">
      <c r="A275" s="32" t="s">
        <v>10</v>
      </c>
      <c r="B275" s="32">
        <v>18010100</v>
      </c>
      <c r="C275" s="51">
        <v>2000</v>
      </c>
      <c r="D275" s="22">
        <v>2064.96</v>
      </c>
      <c r="E275" s="77">
        <f>D275-C275</f>
        <v>64.96000000000004</v>
      </c>
      <c r="F275" s="59">
        <f t="shared" si="33"/>
        <v>103.248</v>
      </c>
      <c r="G275" s="18">
        <v>964.04</v>
      </c>
      <c r="H275" s="15">
        <f>D275-G275</f>
        <v>1100.92</v>
      </c>
    </row>
    <row r="276" spans="1:8" ht="13.5" thickBot="1">
      <c r="A276" s="32" t="s">
        <v>81</v>
      </c>
      <c r="B276" s="32">
        <v>18010200</v>
      </c>
      <c r="C276" s="51">
        <v>7000</v>
      </c>
      <c r="D276" s="22">
        <v>21165.55</v>
      </c>
      <c r="E276" s="77"/>
      <c r="F276" s="110">
        <f t="shared" si="33"/>
        <v>302.365</v>
      </c>
      <c r="G276" s="18">
        <v>2249.91</v>
      </c>
      <c r="H276" s="2"/>
    </row>
    <row r="277" spans="1:8" ht="13.5" thickBot="1">
      <c r="A277" s="32" t="s">
        <v>98</v>
      </c>
      <c r="B277" s="32">
        <v>18010300</v>
      </c>
      <c r="C277" s="51">
        <v>61000</v>
      </c>
      <c r="D277" s="22">
        <v>74972.28</v>
      </c>
      <c r="E277" s="77"/>
      <c r="F277" s="110">
        <f t="shared" si="33"/>
        <v>122.90537704918032</v>
      </c>
      <c r="G277" s="18"/>
      <c r="H277" s="2"/>
    </row>
    <row r="278" spans="1:8" ht="13.5" thickBot="1">
      <c r="A278" s="32" t="s">
        <v>9</v>
      </c>
      <c r="B278" s="32">
        <v>18010400</v>
      </c>
      <c r="C278" s="51">
        <v>152450</v>
      </c>
      <c r="D278" s="22">
        <v>173643.7</v>
      </c>
      <c r="E278" s="77">
        <f aca="true" t="shared" si="34" ref="E278:E283">D278-C278</f>
        <v>21193.70000000001</v>
      </c>
      <c r="F278" s="110">
        <f t="shared" si="33"/>
        <v>113.90206625122991</v>
      </c>
      <c r="G278" s="18">
        <v>29889.71</v>
      </c>
      <c r="H278" s="15">
        <f aca="true" t="shared" si="35" ref="H278:H286">D278-G278</f>
        <v>143753.99000000002</v>
      </c>
    </row>
    <row r="279" spans="1:8" ht="13.5" thickBot="1">
      <c r="A279" s="32" t="s">
        <v>82</v>
      </c>
      <c r="B279" s="32">
        <v>18011000</v>
      </c>
      <c r="C279" s="51">
        <v>27000</v>
      </c>
      <c r="D279" s="51">
        <v>27900</v>
      </c>
      <c r="E279" s="77">
        <f t="shared" si="34"/>
        <v>900</v>
      </c>
      <c r="F279" s="110">
        <f t="shared" si="33"/>
        <v>103.33333333333334</v>
      </c>
      <c r="G279" s="18">
        <v>152451.6</v>
      </c>
      <c r="H279" s="15">
        <f t="shared" si="35"/>
        <v>-124551.6</v>
      </c>
    </row>
    <row r="280" spans="1:8" ht="13.5" thickBot="1">
      <c r="A280" s="54" t="s">
        <v>74</v>
      </c>
      <c r="B280" s="32">
        <v>18030100</v>
      </c>
      <c r="C280" s="72">
        <v>150</v>
      </c>
      <c r="D280" s="32">
        <v>22.7</v>
      </c>
      <c r="E280" s="77">
        <f t="shared" si="34"/>
        <v>-127.3</v>
      </c>
      <c r="F280" s="59">
        <f t="shared" si="33"/>
        <v>15.133333333333333</v>
      </c>
      <c r="G280" s="10">
        <v>90.67</v>
      </c>
      <c r="H280" s="15">
        <f t="shared" si="35"/>
        <v>-67.97</v>
      </c>
    </row>
    <row r="281" spans="1:8" ht="13.5" thickBot="1">
      <c r="A281" s="8" t="s">
        <v>69</v>
      </c>
      <c r="B281" s="6">
        <v>18040100</v>
      </c>
      <c r="C281" s="72"/>
      <c r="D281" s="51"/>
      <c r="E281" s="77">
        <f t="shared" si="34"/>
        <v>0</v>
      </c>
      <c r="F281" s="85" t="e">
        <f t="shared" si="33"/>
        <v>#DIV/0!</v>
      </c>
      <c r="G281" s="15">
        <v>-606</v>
      </c>
      <c r="H281" s="15">
        <f t="shared" si="35"/>
        <v>606</v>
      </c>
    </row>
    <row r="282" spans="1:8" ht="13.5" thickBot="1">
      <c r="A282" s="8" t="s">
        <v>70</v>
      </c>
      <c r="B282" s="6">
        <v>18040200</v>
      </c>
      <c r="C282" s="72"/>
      <c r="D282" s="51">
        <v>-1005.03</v>
      </c>
      <c r="E282" s="77">
        <f t="shared" si="34"/>
        <v>-1005.03</v>
      </c>
      <c r="F282" s="59"/>
      <c r="G282" s="15">
        <v>-2076.48</v>
      </c>
      <c r="H282" s="15">
        <f t="shared" si="35"/>
        <v>1071.45</v>
      </c>
    </row>
    <row r="283" spans="1:8" ht="13.5" thickBot="1">
      <c r="A283" s="6" t="s">
        <v>3</v>
      </c>
      <c r="B283" s="80">
        <v>14040000</v>
      </c>
      <c r="C283" s="46">
        <v>1368352</v>
      </c>
      <c r="D283" s="44">
        <v>1418060.9</v>
      </c>
      <c r="E283" s="77">
        <f t="shared" si="34"/>
        <v>49708.89999999991</v>
      </c>
      <c r="F283" s="57">
        <f>D283/C283*100</f>
        <v>103.63275677603423</v>
      </c>
      <c r="G283" s="15">
        <v>440193.57</v>
      </c>
      <c r="H283" s="15">
        <f t="shared" si="35"/>
        <v>977867.3299999998</v>
      </c>
    </row>
    <row r="284" spans="1:8" ht="13.5" thickBot="1">
      <c r="A284" s="1" t="s">
        <v>8</v>
      </c>
      <c r="B284" s="80"/>
      <c r="C284" s="89">
        <f>C285+C286</f>
        <v>2516274</v>
      </c>
      <c r="D284" s="90">
        <f>D285+D286</f>
        <v>2605247.08</v>
      </c>
      <c r="E284" s="90">
        <f>E285+E286</f>
        <v>88973.07999999984</v>
      </c>
      <c r="F284" s="110">
        <f>D284/C284*100</f>
        <v>103.5359058671671</v>
      </c>
      <c r="G284" s="90">
        <f>G285+G286</f>
        <v>1742152.74</v>
      </c>
      <c r="H284" s="15">
        <f t="shared" si="35"/>
        <v>863094.3400000001</v>
      </c>
    </row>
    <row r="285" spans="1:8" ht="13.5" thickBot="1">
      <c r="A285" s="87" t="s">
        <v>31</v>
      </c>
      <c r="B285" s="18">
        <v>18050300</v>
      </c>
      <c r="C285" s="72">
        <v>460000</v>
      </c>
      <c r="D285" s="51">
        <v>462704.26</v>
      </c>
      <c r="E285" s="77">
        <f>D285-C285</f>
        <v>2704.2600000000093</v>
      </c>
      <c r="F285" s="57">
        <f>D285/C285*100</f>
        <v>100.58788260869565</v>
      </c>
      <c r="G285" s="15">
        <v>534797.96</v>
      </c>
      <c r="H285" s="15">
        <f t="shared" si="35"/>
        <v>-72093.69999999995</v>
      </c>
    </row>
    <row r="286" spans="1:8" ht="13.5" thickBot="1">
      <c r="A286" s="87" t="s">
        <v>32</v>
      </c>
      <c r="B286" s="18">
        <v>18050400</v>
      </c>
      <c r="C286" s="72">
        <v>2056274</v>
      </c>
      <c r="D286" s="51">
        <v>2142542.82</v>
      </c>
      <c r="E286" s="77">
        <f>D286-C286</f>
        <v>86268.81999999983</v>
      </c>
      <c r="F286" s="57">
        <f>D286/C286*100</f>
        <v>104.1953951662084</v>
      </c>
      <c r="G286" s="15">
        <v>1207354.78</v>
      </c>
      <c r="H286" s="15">
        <f t="shared" si="35"/>
        <v>935188.0399999998</v>
      </c>
    </row>
    <row r="287" spans="1:8" ht="13.5" thickBot="1">
      <c r="A287" s="88" t="s">
        <v>7</v>
      </c>
      <c r="B287" s="109"/>
      <c r="C287" s="72"/>
      <c r="D287" s="51"/>
      <c r="E287" s="77"/>
      <c r="F287" s="57"/>
      <c r="G287" s="16">
        <f>G288+G289+G290</f>
        <v>11778.61</v>
      </c>
      <c r="H287" s="15">
        <f>H288+H289+H290</f>
        <v>-11778.61</v>
      </c>
    </row>
    <row r="288" spans="1:8" ht="13.5" thickBot="1">
      <c r="A288" s="50" t="s">
        <v>4</v>
      </c>
      <c r="B288" s="81">
        <v>19010100</v>
      </c>
      <c r="C288" s="72"/>
      <c r="D288" s="51"/>
      <c r="E288" s="77"/>
      <c r="F288" s="57"/>
      <c r="G288" s="15">
        <v>2255</v>
      </c>
      <c r="H288" s="15">
        <f aca="true" t="shared" si="36" ref="H288:H296">D288-G288</f>
        <v>-2255</v>
      </c>
    </row>
    <row r="289" spans="1:8" ht="13.5" thickBot="1">
      <c r="A289" s="50" t="s">
        <v>5</v>
      </c>
      <c r="B289" s="81">
        <v>19010200</v>
      </c>
      <c r="C289" s="72"/>
      <c r="D289" s="51"/>
      <c r="E289" s="77"/>
      <c r="F289" s="57"/>
      <c r="G289" s="15">
        <v>2881.6</v>
      </c>
      <c r="H289" s="15">
        <f t="shared" si="36"/>
        <v>-2881.6</v>
      </c>
    </row>
    <row r="290" spans="1:8" ht="13.5" thickBot="1">
      <c r="A290" s="50" t="s">
        <v>6</v>
      </c>
      <c r="B290" s="81">
        <v>19010300</v>
      </c>
      <c r="C290" s="72"/>
      <c r="D290" s="51"/>
      <c r="E290" s="77"/>
      <c r="F290" s="57"/>
      <c r="G290" s="15">
        <v>6642.01</v>
      </c>
      <c r="H290" s="15">
        <f t="shared" si="36"/>
        <v>-6642.01</v>
      </c>
    </row>
    <row r="291" spans="1:8" ht="13.5" thickBot="1">
      <c r="A291" s="78" t="s">
        <v>79</v>
      </c>
      <c r="B291" s="78" t="s">
        <v>78</v>
      </c>
      <c r="C291" s="72">
        <v>1000</v>
      </c>
      <c r="D291" s="51">
        <v>327</v>
      </c>
      <c r="E291" s="77">
        <f>D291-C291</f>
        <v>-673</v>
      </c>
      <c r="F291" s="110">
        <f>D291/C291*100</f>
        <v>32.7</v>
      </c>
      <c r="G291" s="15">
        <v>741</v>
      </c>
      <c r="H291" s="15">
        <f t="shared" si="36"/>
        <v>-414</v>
      </c>
    </row>
    <row r="292" spans="1:8" ht="13.5" thickBot="1">
      <c r="A292" s="6" t="s">
        <v>35</v>
      </c>
      <c r="B292" s="6">
        <v>21081100</v>
      </c>
      <c r="C292" s="46">
        <v>5000</v>
      </c>
      <c r="D292" s="44">
        <v>884</v>
      </c>
      <c r="E292" s="79">
        <f>D292-C292</f>
        <v>-4116</v>
      </c>
      <c r="F292" s="57">
        <f>D292/C292*100</f>
        <v>17.68</v>
      </c>
      <c r="G292" s="15">
        <v>3145</v>
      </c>
      <c r="H292" s="15">
        <f t="shared" si="36"/>
        <v>-2261</v>
      </c>
    </row>
    <row r="293" spans="1:8" ht="13.5" thickBot="1">
      <c r="A293" s="6" t="s">
        <v>62</v>
      </c>
      <c r="B293" s="6">
        <v>21080500</v>
      </c>
      <c r="C293" s="46"/>
      <c r="D293" s="18"/>
      <c r="E293" s="77"/>
      <c r="F293" s="85"/>
      <c r="G293" s="15"/>
      <c r="H293" s="15">
        <f t="shared" si="36"/>
        <v>0</v>
      </c>
    </row>
    <row r="294" spans="1:8" ht="13.5" thickBot="1">
      <c r="A294" s="8" t="s">
        <v>46</v>
      </c>
      <c r="B294" s="6">
        <v>22080402</v>
      </c>
      <c r="C294" s="46">
        <v>34000</v>
      </c>
      <c r="D294" s="44">
        <v>25160.25</v>
      </c>
      <c r="E294" s="77">
        <f>D294-C294</f>
        <v>-8839.75</v>
      </c>
      <c r="F294" s="110">
        <f>D294/C294*100</f>
        <v>74.00073529411765</v>
      </c>
      <c r="G294" s="15"/>
      <c r="H294" s="15">
        <f t="shared" si="36"/>
        <v>25160.25</v>
      </c>
    </row>
    <row r="295" spans="1:8" ht="13.5" thickBot="1">
      <c r="A295" s="38" t="s">
        <v>80</v>
      </c>
      <c r="B295" s="20">
        <v>22012500</v>
      </c>
      <c r="C295" s="46">
        <v>190700</v>
      </c>
      <c r="D295" s="71">
        <v>85945.51</v>
      </c>
      <c r="E295" s="77">
        <f>D295-C295</f>
        <v>-104754.49</v>
      </c>
      <c r="F295" s="110">
        <f>D295/C295*100</f>
        <v>45.068437336130046</v>
      </c>
      <c r="G295" s="65">
        <v>313939.91</v>
      </c>
      <c r="H295" s="15">
        <f t="shared" si="36"/>
        <v>-227994.39999999997</v>
      </c>
    </row>
    <row r="296" spans="1:8" ht="12.75">
      <c r="A296" s="38" t="s">
        <v>62</v>
      </c>
      <c r="B296" s="20">
        <v>24060300</v>
      </c>
      <c r="C296" s="104">
        <v>21000</v>
      </c>
      <c r="D296" s="71">
        <v>40761.58</v>
      </c>
      <c r="E296" s="112">
        <f>D296-C296</f>
        <v>19761.58</v>
      </c>
      <c r="F296" s="57">
        <f>D296/C296*100</f>
        <v>194.10276190476193</v>
      </c>
      <c r="G296" s="65">
        <v>21745.66</v>
      </c>
      <c r="H296" s="65">
        <f t="shared" si="36"/>
        <v>19015.920000000002</v>
      </c>
    </row>
    <row r="297" spans="1:8" ht="12.75">
      <c r="A297" s="6" t="s">
        <v>64</v>
      </c>
      <c r="B297" s="6">
        <v>31010200</v>
      </c>
      <c r="C297" s="46"/>
      <c r="D297" s="113" t="s">
        <v>89</v>
      </c>
      <c r="E297" s="113"/>
      <c r="F297" s="113"/>
      <c r="G297" s="15"/>
      <c r="H297" s="15"/>
    </row>
    <row r="298" spans="1:8" ht="13.5" thickBot="1">
      <c r="A298" s="1" t="s">
        <v>57</v>
      </c>
      <c r="B298" s="2">
        <v>13050000</v>
      </c>
      <c r="C298" s="16">
        <f>SUM(C299:C302)</f>
        <v>1138886</v>
      </c>
      <c r="D298" s="2">
        <f>D299+D300+D301+D302</f>
        <v>1325933.49</v>
      </c>
      <c r="E298" s="89">
        <f>SUM(E299:E302)</f>
        <v>187047.49</v>
      </c>
      <c r="F298" s="63">
        <f aca="true" t="shared" si="37" ref="F298:F308">D298/C298*100</f>
        <v>116.42372370895771</v>
      </c>
      <c r="G298" s="2">
        <f>G299+G300+G301+G302</f>
        <v>782942.86</v>
      </c>
      <c r="H298" s="15">
        <f>D298-G298</f>
        <v>542990.63</v>
      </c>
    </row>
    <row r="299" spans="1:8" ht="13.5" thickBot="1">
      <c r="A299" s="8" t="s">
        <v>36</v>
      </c>
      <c r="B299" s="6">
        <v>18010500</v>
      </c>
      <c r="C299" s="105">
        <v>226000</v>
      </c>
      <c r="D299" s="18">
        <v>307819.02</v>
      </c>
      <c r="E299" s="77">
        <f>D299-C299</f>
        <v>81819.02000000002</v>
      </c>
      <c r="F299" s="57">
        <f t="shared" si="37"/>
        <v>136.20310619469026</v>
      </c>
      <c r="G299" s="15">
        <v>136209.82</v>
      </c>
      <c r="H299" s="15">
        <f>D299-G299</f>
        <v>171609.2</v>
      </c>
    </row>
    <row r="300" spans="1:8" ht="13.5" thickBot="1">
      <c r="A300" s="8" t="s">
        <v>37</v>
      </c>
      <c r="B300" s="6">
        <v>18010600</v>
      </c>
      <c r="C300" s="106">
        <v>440260</v>
      </c>
      <c r="D300" s="44">
        <v>484540.3</v>
      </c>
      <c r="E300" s="77">
        <f>D300-C300</f>
        <v>44280.29999999999</v>
      </c>
      <c r="F300" s="57">
        <f t="shared" si="37"/>
        <v>110.05776132285467</v>
      </c>
      <c r="G300" s="15">
        <v>338674.3</v>
      </c>
      <c r="H300" s="15">
        <f>D300-G300</f>
        <v>145866</v>
      </c>
    </row>
    <row r="301" spans="1:8" ht="13.5" thickBot="1">
      <c r="A301" s="8" t="s">
        <v>38</v>
      </c>
      <c r="B301" s="6">
        <v>18010700</v>
      </c>
      <c r="C301" s="107">
        <v>149000</v>
      </c>
      <c r="D301" s="44">
        <v>192194.5</v>
      </c>
      <c r="E301" s="77">
        <f>D301-C301</f>
        <v>43194.5</v>
      </c>
      <c r="F301" s="57">
        <f t="shared" si="37"/>
        <v>128.98959731543624</v>
      </c>
      <c r="G301" s="15">
        <v>79696.85</v>
      </c>
      <c r="H301" s="15">
        <f>D301-G301</f>
        <v>112497.65</v>
      </c>
    </row>
    <row r="302" spans="1:8" ht="13.5" thickBot="1">
      <c r="A302" s="8" t="s">
        <v>39</v>
      </c>
      <c r="B302" s="6">
        <v>18010900</v>
      </c>
      <c r="C302" s="106">
        <v>323626</v>
      </c>
      <c r="D302" s="18">
        <v>341379.67</v>
      </c>
      <c r="E302" s="77">
        <f>D302-C302</f>
        <v>17753.669999999984</v>
      </c>
      <c r="F302" s="59">
        <f t="shared" si="37"/>
        <v>105.48586022136664</v>
      </c>
      <c r="G302" s="15">
        <v>228361.89</v>
      </c>
      <c r="H302" s="15">
        <f>D302-G302</f>
        <v>113017.77999999997</v>
      </c>
    </row>
    <row r="303" spans="1:8" ht="13.5" thickBot="1">
      <c r="A303" s="35" t="s">
        <v>60</v>
      </c>
      <c r="B303" s="36"/>
      <c r="C303" s="28">
        <f>C298+C273</f>
        <v>5528312</v>
      </c>
      <c r="D303" s="27">
        <f>D298+D273</f>
        <v>5806079.97</v>
      </c>
      <c r="E303" s="92">
        <f>E298+E273+E284</f>
        <v>249630.13999999975</v>
      </c>
      <c r="F303" s="75">
        <f t="shared" si="37"/>
        <v>105.02446262077827</v>
      </c>
      <c r="G303" s="74">
        <f>G298+G273</f>
        <v>3511042.85</v>
      </c>
      <c r="H303" s="27">
        <f>H298+H273</f>
        <v>2212927.8099999996</v>
      </c>
    </row>
    <row r="304" spans="1:8" ht="13.5" thickBot="1">
      <c r="A304" s="25" t="s">
        <v>50</v>
      </c>
      <c r="B304" s="26"/>
      <c r="C304" s="28">
        <f>SUM(C271+C303)</f>
        <v>5590812</v>
      </c>
      <c r="D304" s="28">
        <f>D271+D303</f>
        <v>5844744.96</v>
      </c>
      <c r="E304" s="29">
        <f>D304-C304</f>
        <v>253932.95999999996</v>
      </c>
      <c r="F304" s="73">
        <f t="shared" si="37"/>
        <v>104.54196921663615</v>
      </c>
      <c r="G304" s="28">
        <f>G271+G303</f>
        <v>3571757.38</v>
      </c>
      <c r="H304" s="67">
        <f>D304-G304</f>
        <v>2272987.58</v>
      </c>
    </row>
    <row r="305" spans="1:8" ht="12.75">
      <c r="A305" s="8" t="s">
        <v>93</v>
      </c>
      <c r="B305" s="6">
        <v>41035003</v>
      </c>
      <c r="C305" s="46">
        <v>101183</v>
      </c>
      <c r="D305" s="44">
        <v>101183</v>
      </c>
      <c r="E305" s="23">
        <f>D305-C305</f>
        <v>0</v>
      </c>
      <c r="F305" s="19">
        <f t="shared" si="37"/>
        <v>100</v>
      </c>
      <c r="G305" s="66"/>
      <c r="H305" s="66">
        <f>D305-G305</f>
        <v>101183</v>
      </c>
    </row>
    <row r="306" spans="1:8" ht="12.75">
      <c r="A306" s="22" t="s">
        <v>73</v>
      </c>
      <c r="B306" s="22">
        <v>41035003</v>
      </c>
      <c r="C306" s="22">
        <v>3938510</v>
      </c>
      <c r="D306" s="51">
        <v>3938509.18</v>
      </c>
      <c r="E306" s="23">
        <f>D306-C306</f>
        <v>-0.8199999998323619</v>
      </c>
      <c r="F306" s="19">
        <f t="shared" si="37"/>
        <v>99.9999791799437</v>
      </c>
      <c r="G306" s="93">
        <v>3183589</v>
      </c>
      <c r="H306" s="15">
        <f>D306-G306</f>
        <v>754920.1800000002</v>
      </c>
    </row>
    <row r="307" spans="1:8" ht="12.75">
      <c r="A307" s="22" t="s">
        <v>90</v>
      </c>
      <c r="B307" s="22">
        <v>41035003</v>
      </c>
      <c r="C307" s="44">
        <v>282800</v>
      </c>
      <c r="D307" s="44">
        <v>282800</v>
      </c>
      <c r="E307" s="23">
        <f>D307-C307</f>
        <v>0</v>
      </c>
      <c r="F307" s="19">
        <f t="shared" si="37"/>
        <v>100</v>
      </c>
      <c r="G307" s="15"/>
      <c r="H307" s="15">
        <f>D307-G307</f>
        <v>282800</v>
      </c>
    </row>
    <row r="308" spans="1:8" ht="12.75">
      <c r="A308" s="18" t="s">
        <v>91</v>
      </c>
      <c r="B308" s="18">
        <v>41035003</v>
      </c>
      <c r="C308" s="44">
        <v>35000</v>
      </c>
      <c r="D308" s="44">
        <v>35000</v>
      </c>
      <c r="E308" s="9">
        <f>D308-C308</f>
        <v>0</v>
      </c>
      <c r="F308" s="19">
        <f t="shared" si="37"/>
        <v>100</v>
      </c>
      <c r="G308" s="15"/>
      <c r="H308" s="15">
        <f>D308-G308</f>
        <v>35000</v>
      </c>
    </row>
    <row r="309" spans="1:8" ht="12.75">
      <c r="A309" s="18" t="s">
        <v>99</v>
      </c>
      <c r="B309" s="18">
        <v>41020603</v>
      </c>
      <c r="C309" s="44"/>
      <c r="D309" s="44"/>
      <c r="E309" s="9"/>
      <c r="F309" s="63"/>
      <c r="G309" s="15">
        <v>64041.08</v>
      </c>
      <c r="H309" s="15"/>
    </row>
    <row r="310" spans="1:8" ht="12.75">
      <c r="A310" s="7" t="s">
        <v>49</v>
      </c>
      <c r="B310" s="6"/>
      <c r="C310" s="16">
        <f>C304+C305+C308+C306+C307</f>
        <v>9948305</v>
      </c>
      <c r="D310" s="16">
        <f>D304+D305+D308+D306+D307</f>
        <v>10202237.14</v>
      </c>
      <c r="E310" s="16">
        <f>D310-C310</f>
        <v>253932.1400000006</v>
      </c>
      <c r="F310" s="63">
        <f>D310/C310*100</f>
        <v>102.55251663474331</v>
      </c>
      <c r="G310" s="16">
        <f>G304+G305+G308+G306+G307+G309</f>
        <v>6819387.46</v>
      </c>
      <c r="H310" s="15">
        <f>D310-G310</f>
        <v>3382849.6800000006</v>
      </c>
    </row>
    <row r="311" spans="1:6" ht="12.75">
      <c r="A311" s="40"/>
      <c r="B311" s="41" t="s">
        <v>76</v>
      </c>
      <c r="C311" s="42"/>
      <c r="D311" s="42"/>
      <c r="E311" s="42"/>
      <c r="F311" s="43" t="s">
        <v>19</v>
      </c>
    </row>
  </sheetData>
  <printOptions/>
  <pageMargins left="0.22" right="0.19" top="0.1968503937007874" bottom="0.1968503937007874" header="0.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F52" sqref="A1:F52"/>
    </sheetView>
  </sheetViews>
  <sheetFormatPr defaultColWidth="9.00390625" defaultRowHeight="12.75"/>
  <cols>
    <col min="1" max="1" width="40.125" style="0" customWidth="1"/>
  </cols>
  <sheetData>
    <row r="1" spans="1:5" ht="17.25">
      <c r="A1" s="173" t="s">
        <v>55</v>
      </c>
      <c r="B1" s="173"/>
      <c r="C1" s="173"/>
      <c r="D1" s="173"/>
      <c r="E1" s="173"/>
    </row>
    <row r="2" spans="1:6" ht="15">
      <c r="A2" s="3"/>
      <c r="B2" s="17" t="s">
        <v>68</v>
      </c>
      <c r="C2" s="17"/>
      <c r="D2" s="17"/>
      <c r="E2" s="17"/>
      <c r="F2" s="45"/>
    </row>
    <row r="3" spans="1:6" ht="62.25" customHeight="1">
      <c r="A3" s="4" t="s">
        <v>20</v>
      </c>
      <c r="B3" s="5"/>
      <c r="C3" s="12" t="s">
        <v>66</v>
      </c>
      <c r="D3" s="12" t="s">
        <v>67</v>
      </c>
      <c r="E3" s="13" t="s">
        <v>53</v>
      </c>
      <c r="F3" s="14" t="s">
        <v>54</v>
      </c>
    </row>
    <row r="4" spans="1:6" ht="13.5" thickBot="1">
      <c r="A4" s="1" t="s">
        <v>21</v>
      </c>
      <c r="B4" s="6"/>
      <c r="C4" s="6"/>
      <c r="D4" s="6"/>
      <c r="E4" s="9"/>
      <c r="F4" s="10"/>
    </row>
    <row r="5" spans="1:6" ht="13.5" thickBot="1">
      <c r="A5" s="6" t="s">
        <v>22</v>
      </c>
      <c r="B5" s="6">
        <v>11010100</v>
      </c>
      <c r="C5" s="6"/>
      <c r="D5" s="44"/>
      <c r="E5" s="47">
        <f>D5-C5</f>
        <v>0</v>
      </c>
      <c r="F5" s="11"/>
    </row>
    <row r="6" spans="1:6" ht="13.5" thickBot="1">
      <c r="A6" s="6" t="s">
        <v>22</v>
      </c>
      <c r="B6" s="6">
        <v>11010200</v>
      </c>
      <c r="C6" s="6"/>
      <c r="D6" s="18"/>
      <c r="E6" s="47">
        <f aca="true" t="shared" si="0" ref="E6:E19">D6-C6</f>
        <v>0</v>
      </c>
      <c r="F6" s="11"/>
    </row>
    <row r="7" spans="1:6" ht="13.5" thickBot="1">
      <c r="A7" s="50" t="s">
        <v>65</v>
      </c>
      <c r="B7" s="6">
        <v>11010300</v>
      </c>
      <c r="C7" s="6"/>
      <c r="D7" s="18"/>
      <c r="E7" s="47">
        <f t="shared" si="0"/>
        <v>0</v>
      </c>
      <c r="F7" s="11"/>
    </row>
    <row r="8" spans="1:6" ht="13.5" thickBot="1">
      <c r="A8" s="6" t="s">
        <v>25</v>
      </c>
      <c r="B8" s="6">
        <v>11010800</v>
      </c>
      <c r="C8" s="6"/>
      <c r="D8" s="18"/>
      <c r="E8" s="47">
        <f t="shared" si="0"/>
        <v>0</v>
      </c>
      <c r="F8" s="11"/>
    </row>
    <row r="9" spans="1:6" ht="13.5" thickBot="1">
      <c r="A9" s="6" t="s">
        <v>26</v>
      </c>
      <c r="B9" s="6">
        <v>11011100</v>
      </c>
      <c r="C9" s="18"/>
      <c r="D9" s="18"/>
      <c r="E9" s="47">
        <f t="shared" si="0"/>
        <v>0</v>
      </c>
      <c r="F9" s="11"/>
    </row>
    <row r="10" spans="1:6" ht="13.5" thickBot="1">
      <c r="A10" s="6" t="s">
        <v>56</v>
      </c>
      <c r="B10" s="6">
        <v>11011200</v>
      </c>
      <c r="C10" s="18"/>
      <c r="D10" s="18"/>
      <c r="E10" s="47">
        <f t="shared" si="0"/>
        <v>0</v>
      </c>
      <c r="F10" s="11"/>
    </row>
    <row r="11" spans="1:6" ht="13.5" thickBot="1">
      <c r="A11" s="6" t="s">
        <v>61</v>
      </c>
      <c r="B11" s="6">
        <v>11011400</v>
      </c>
      <c r="C11" s="6"/>
      <c r="D11" s="18"/>
      <c r="E11" s="47">
        <f t="shared" si="0"/>
        <v>0</v>
      </c>
      <c r="F11" s="11"/>
    </row>
    <row r="12" spans="1:6" ht="13.5" thickBot="1">
      <c r="A12" s="6" t="s">
        <v>61</v>
      </c>
      <c r="B12" s="6">
        <v>11010600</v>
      </c>
      <c r="C12" s="6"/>
      <c r="D12" s="18"/>
      <c r="E12" s="47">
        <f t="shared" si="0"/>
        <v>0</v>
      </c>
      <c r="F12" s="11"/>
    </row>
    <row r="13" spans="1:6" ht="13.5" thickBot="1">
      <c r="A13" s="6" t="s">
        <v>61</v>
      </c>
      <c r="B13" s="6">
        <v>11011300</v>
      </c>
      <c r="C13" s="6"/>
      <c r="D13" s="18"/>
      <c r="E13" s="47">
        <f t="shared" si="0"/>
        <v>0</v>
      </c>
      <c r="F13" s="11"/>
    </row>
    <row r="14" spans="1:6" ht="13.5" thickBot="1">
      <c r="A14" s="6" t="s">
        <v>31</v>
      </c>
      <c r="B14" s="6">
        <v>16050100</v>
      </c>
      <c r="C14" s="6"/>
      <c r="D14" s="18"/>
      <c r="E14" s="47">
        <f t="shared" si="0"/>
        <v>0</v>
      </c>
      <c r="F14" s="11"/>
    </row>
    <row r="15" spans="1:6" ht="13.5" thickBot="1">
      <c r="A15" s="6" t="s">
        <v>32</v>
      </c>
      <c r="B15" s="6">
        <v>16050200</v>
      </c>
      <c r="C15" s="6"/>
      <c r="D15" s="18"/>
      <c r="E15" s="47">
        <f t="shared" si="0"/>
        <v>0</v>
      </c>
      <c r="F15" s="15"/>
    </row>
    <row r="16" spans="1:6" ht="13.5" thickBot="1">
      <c r="A16" s="6" t="s">
        <v>33</v>
      </c>
      <c r="B16" s="6">
        <v>22090100</v>
      </c>
      <c r="C16" s="6"/>
      <c r="D16" s="18"/>
      <c r="E16" s="47">
        <f t="shared" si="0"/>
        <v>0</v>
      </c>
      <c r="F16" s="15"/>
    </row>
    <row r="17" spans="1:6" ht="13.5" thickBot="1">
      <c r="A17" s="6" t="s">
        <v>63</v>
      </c>
      <c r="B17" s="6">
        <v>21080900</v>
      </c>
      <c r="C17" s="6"/>
      <c r="D17" s="44"/>
      <c r="E17" s="47">
        <f t="shared" si="0"/>
        <v>0</v>
      </c>
      <c r="F17" s="15"/>
    </row>
    <row r="18" spans="1:6" ht="13.5" thickBot="1">
      <c r="A18" s="6" t="s">
        <v>47</v>
      </c>
      <c r="B18" s="6">
        <v>21080500</v>
      </c>
      <c r="C18" s="6"/>
      <c r="D18" s="18"/>
      <c r="E18" s="47">
        <f t="shared" si="0"/>
        <v>0</v>
      </c>
      <c r="F18" s="15"/>
    </row>
    <row r="19" spans="1:6" ht="13.5" thickBot="1">
      <c r="A19" s="6" t="s">
        <v>34</v>
      </c>
      <c r="B19" s="20">
        <v>22090400</v>
      </c>
      <c r="C19" s="6"/>
      <c r="D19" s="18"/>
      <c r="E19" s="47">
        <f t="shared" si="0"/>
        <v>0</v>
      </c>
      <c r="F19" s="21"/>
    </row>
    <row r="20" spans="1:6" ht="13.5" thickBot="1">
      <c r="A20" s="35" t="s">
        <v>59</v>
      </c>
      <c r="B20" s="36"/>
      <c r="C20" s="27"/>
      <c r="D20" s="28"/>
      <c r="E20" s="28">
        <f>SUM(E5:E19)</f>
        <v>0</v>
      </c>
      <c r="F20" s="37"/>
    </row>
    <row r="21" spans="1:6" ht="13.5" thickBot="1">
      <c r="A21" s="31" t="s">
        <v>23</v>
      </c>
      <c r="B21" s="32"/>
      <c r="C21" s="32"/>
      <c r="D21" s="32"/>
      <c r="E21" s="33"/>
      <c r="F21" s="34"/>
    </row>
    <row r="22" spans="1:6" ht="13.5" thickBot="1">
      <c r="A22" s="6" t="s">
        <v>27</v>
      </c>
      <c r="B22" s="6">
        <v>14070100</v>
      </c>
      <c r="C22" s="32"/>
      <c r="D22" s="32"/>
      <c r="E22" s="47">
        <f aca="true" t="shared" si="1" ref="E22:E28">D22-C22</f>
        <v>0</v>
      </c>
      <c r="F22" s="11"/>
    </row>
    <row r="23" spans="1:6" ht="13.5" thickBot="1">
      <c r="A23" s="6" t="s">
        <v>28</v>
      </c>
      <c r="B23" s="6">
        <v>14070200</v>
      </c>
      <c r="C23" s="32"/>
      <c r="D23" s="32"/>
      <c r="E23" s="47">
        <f t="shared" si="1"/>
        <v>0</v>
      </c>
      <c r="F23" s="11"/>
    </row>
    <row r="24" spans="1:6" ht="13.5" thickBot="1">
      <c r="A24" s="6" t="s">
        <v>29</v>
      </c>
      <c r="B24" s="6">
        <v>14070600</v>
      </c>
      <c r="C24" s="32"/>
      <c r="D24" s="32"/>
      <c r="E24" s="47">
        <f t="shared" si="1"/>
        <v>0</v>
      </c>
      <c r="F24" s="11"/>
    </row>
    <row r="25" spans="1:6" ht="13.5" thickBot="1">
      <c r="A25" s="6" t="s">
        <v>30</v>
      </c>
      <c r="B25" s="6">
        <v>14071400</v>
      </c>
      <c r="C25" s="32"/>
      <c r="D25" s="32"/>
      <c r="E25" s="47">
        <f t="shared" si="1"/>
        <v>0</v>
      </c>
      <c r="F25" s="11"/>
    </row>
    <row r="26" spans="1:6" ht="13.5" thickBot="1">
      <c r="A26" s="6" t="s">
        <v>24</v>
      </c>
      <c r="B26" s="6">
        <v>11010400</v>
      </c>
      <c r="C26" s="6"/>
      <c r="D26" s="44"/>
      <c r="E26" s="47">
        <f t="shared" si="1"/>
        <v>0</v>
      </c>
      <c r="F26" s="11"/>
    </row>
    <row r="27" spans="1:6" ht="13.5" thickBot="1">
      <c r="A27" s="6" t="s">
        <v>64</v>
      </c>
      <c r="B27" s="6">
        <v>31010200</v>
      </c>
      <c r="C27" s="6"/>
      <c r="D27" s="46"/>
      <c r="E27" s="47">
        <f t="shared" si="1"/>
        <v>0</v>
      </c>
      <c r="F27" s="11"/>
    </row>
    <row r="28" spans="1:6" ht="13.5" thickBot="1">
      <c r="A28" s="6" t="s">
        <v>51</v>
      </c>
      <c r="B28" s="6">
        <v>16040100</v>
      </c>
      <c r="C28" s="6"/>
      <c r="D28" s="46"/>
      <c r="E28" s="47">
        <f t="shared" si="1"/>
        <v>0</v>
      </c>
      <c r="F28" s="11"/>
    </row>
    <row r="29" spans="1:6" ht="13.5" thickBot="1">
      <c r="A29" s="1" t="s">
        <v>57</v>
      </c>
      <c r="B29" s="2">
        <v>13050000</v>
      </c>
      <c r="C29" s="2"/>
      <c r="D29" s="2"/>
      <c r="E29" s="2">
        <f>SUM(E30:E33)</f>
        <v>0</v>
      </c>
      <c r="F29" s="19"/>
    </row>
    <row r="30" spans="1:6" ht="13.5" thickBot="1">
      <c r="A30" s="8" t="s">
        <v>36</v>
      </c>
      <c r="B30" s="6">
        <v>13050100</v>
      </c>
      <c r="C30" s="6"/>
      <c r="D30" s="18"/>
      <c r="E30" s="47">
        <f>D30-C30</f>
        <v>0</v>
      </c>
      <c r="F30" s="11"/>
    </row>
    <row r="31" spans="1:6" ht="13.5" thickBot="1">
      <c r="A31" s="8" t="s">
        <v>37</v>
      </c>
      <c r="B31" s="6">
        <v>13050200</v>
      </c>
      <c r="C31" s="6"/>
      <c r="D31" s="18"/>
      <c r="E31" s="47">
        <f>D31-C31</f>
        <v>0</v>
      </c>
      <c r="F31" s="11"/>
    </row>
    <row r="32" spans="1:6" ht="13.5" thickBot="1">
      <c r="A32" s="8" t="s">
        <v>38</v>
      </c>
      <c r="B32" s="6">
        <v>13050300</v>
      </c>
      <c r="C32" s="6"/>
      <c r="D32" s="18"/>
      <c r="E32" s="47">
        <f>D32-C32</f>
        <v>0</v>
      </c>
      <c r="F32" s="11"/>
    </row>
    <row r="33" spans="1:6" ht="13.5" thickBot="1">
      <c r="A33" s="8" t="s">
        <v>39</v>
      </c>
      <c r="B33" s="6">
        <v>13050500</v>
      </c>
      <c r="C33" s="6"/>
      <c r="D33" s="18"/>
      <c r="E33" s="47">
        <f>D33-C33</f>
        <v>0</v>
      </c>
      <c r="F33" s="11"/>
    </row>
    <row r="34" spans="1:6" ht="13.5" thickBot="1">
      <c r="A34" s="1" t="s">
        <v>58</v>
      </c>
      <c r="B34" s="2">
        <v>16000000</v>
      </c>
      <c r="C34" s="2"/>
      <c r="D34" s="2"/>
      <c r="E34" s="2">
        <f>SUM(E35:E40)</f>
        <v>0</v>
      </c>
      <c r="F34" s="19"/>
    </row>
    <row r="35" spans="1:6" ht="13.5" thickBot="1">
      <c r="A35" s="8" t="s">
        <v>40</v>
      </c>
      <c r="B35" s="6">
        <v>16010100</v>
      </c>
      <c r="C35" s="6"/>
      <c r="D35" s="18"/>
      <c r="E35" s="47">
        <f aca="true" t="shared" si="2" ref="E35:E45">D35-C35</f>
        <v>0</v>
      </c>
      <c r="F35" s="11"/>
    </row>
    <row r="36" spans="1:6" ht="13.5" thickBot="1">
      <c r="A36" s="8" t="s">
        <v>41</v>
      </c>
      <c r="B36" s="6">
        <v>16010200</v>
      </c>
      <c r="C36" s="6"/>
      <c r="D36" s="18"/>
      <c r="E36" s="47">
        <f t="shared" si="2"/>
        <v>0</v>
      </c>
      <c r="F36" s="11"/>
    </row>
    <row r="37" spans="1:6" ht="13.5" thickBot="1">
      <c r="A37" s="8" t="s">
        <v>42</v>
      </c>
      <c r="B37" s="6">
        <v>16010500</v>
      </c>
      <c r="C37" s="6"/>
      <c r="D37" s="44"/>
      <c r="E37" s="47">
        <f t="shared" si="2"/>
        <v>0</v>
      </c>
      <c r="F37" s="11"/>
    </row>
    <row r="38" spans="1:6" ht="13.5" thickBot="1">
      <c r="A38" s="8" t="s">
        <v>43</v>
      </c>
      <c r="B38" s="6">
        <v>16010600</v>
      </c>
      <c r="C38" s="6"/>
      <c r="D38" s="46"/>
      <c r="E38" s="47">
        <f t="shared" si="2"/>
        <v>0</v>
      </c>
      <c r="F38" s="10"/>
    </row>
    <row r="39" spans="1:6" ht="13.5" thickBot="1">
      <c r="A39" s="8" t="s">
        <v>44</v>
      </c>
      <c r="B39" s="6">
        <v>16011500</v>
      </c>
      <c r="C39" s="6"/>
      <c r="D39" s="46"/>
      <c r="E39" s="47">
        <f t="shared" si="2"/>
        <v>0</v>
      </c>
      <c r="F39" s="11"/>
    </row>
    <row r="40" spans="1:6" ht="13.5" thickBot="1">
      <c r="A40" s="8" t="s">
        <v>45</v>
      </c>
      <c r="B40" s="6">
        <v>16011600</v>
      </c>
      <c r="C40" s="6"/>
      <c r="D40" s="6"/>
      <c r="E40" s="47">
        <f t="shared" si="2"/>
        <v>0</v>
      </c>
      <c r="F40" s="10"/>
    </row>
    <row r="41" spans="1:6" ht="13.5" thickBot="1">
      <c r="A41" s="6" t="s">
        <v>52</v>
      </c>
      <c r="B41" s="6">
        <v>21010302</v>
      </c>
      <c r="C41" s="6"/>
      <c r="D41" s="6"/>
      <c r="E41" s="47">
        <f t="shared" si="2"/>
        <v>0</v>
      </c>
      <c r="F41" s="11"/>
    </row>
    <row r="42" spans="1:6" ht="13.5" thickBot="1">
      <c r="A42" s="6" t="s">
        <v>35</v>
      </c>
      <c r="B42" s="6">
        <v>21081100</v>
      </c>
      <c r="C42" s="6"/>
      <c r="D42" s="6"/>
      <c r="E42" s="47">
        <f t="shared" si="2"/>
        <v>0</v>
      </c>
      <c r="F42" s="11"/>
    </row>
    <row r="43" spans="1:6" ht="13.5" thickBot="1">
      <c r="A43" s="6" t="s">
        <v>35</v>
      </c>
      <c r="B43" s="6">
        <v>21081300</v>
      </c>
      <c r="C43" s="32"/>
      <c r="D43" s="51"/>
      <c r="E43" s="47">
        <f t="shared" si="2"/>
        <v>0</v>
      </c>
      <c r="F43" s="11"/>
    </row>
    <row r="44" spans="1:6" ht="13.5" thickBot="1">
      <c r="A44" s="8" t="s">
        <v>46</v>
      </c>
      <c r="B44" s="6">
        <v>22080400</v>
      </c>
      <c r="C44" s="6"/>
      <c r="D44" s="6"/>
      <c r="E44" s="47">
        <f t="shared" si="2"/>
        <v>0</v>
      </c>
      <c r="F44" s="11"/>
    </row>
    <row r="45" spans="1:6" ht="13.5" thickBot="1">
      <c r="A45" s="38" t="s">
        <v>62</v>
      </c>
      <c r="B45" s="20">
        <v>24060300</v>
      </c>
      <c r="C45" s="39"/>
      <c r="D45" s="39"/>
      <c r="E45" s="47">
        <f t="shared" si="2"/>
        <v>0</v>
      </c>
      <c r="F45" s="11"/>
    </row>
    <row r="46" spans="1:6" ht="13.5" thickBot="1">
      <c r="A46" s="35" t="s">
        <v>60</v>
      </c>
      <c r="B46" s="36"/>
      <c r="C46" s="27"/>
      <c r="D46" s="28"/>
      <c r="E46" s="27">
        <f>E29+E34+E42+E44+E45+E26+E27+E28+E41</f>
        <v>0</v>
      </c>
      <c r="F46" s="37"/>
    </row>
    <row r="47" spans="1:6" ht="13.5" thickBot="1">
      <c r="A47" s="25" t="s">
        <v>50</v>
      </c>
      <c r="B47" s="26"/>
      <c r="C47" s="27"/>
      <c r="D47" s="28"/>
      <c r="E47" s="29">
        <f aca="true" t="shared" si="3" ref="E47:E52">D47-C47</f>
        <v>0</v>
      </c>
      <c r="F47" s="30"/>
    </row>
    <row r="48" spans="1:6" ht="12.75">
      <c r="A48" s="8" t="s">
        <v>48</v>
      </c>
      <c r="B48" s="6">
        <v>41020300</v>
      </c>
      <c r="C48" s="6"/>
      <c r="D48" s="44"/>
      <c r="E48" s="23">
        <f t="shared" si="3"/>
        <v>0</v>
      </c>
      <c r="F48" s="11"/>
    </row>
    <row r="49" spans="1:6" ht="12.75">
      <c r="A49" s="22"/>
      <c r="B49" s="22"/>
      <c r="C49" s="22"/>
      <c r="D49" s="51"/>
      <c r="E49" s="23">
        <f t="shared" si="3"/>
        <v>0</v>
      </c>
      <c r="F49" s="24"/>
    </row>
    <row r="50" spans="1:6" ht="12.75">
      <c r="A50" s="22"/>
      <c r="B50" s="22"/>
      <c r="C50" s="22"/>
      <c r="D50" s="22"/>
      <c r="E50" s="23">
        <f t="shared" si="3"/>
        <v>0</v>
      </c>
      <c r="F50" s="24"/>
    </row>
    <row r="51" spans="1:6" ht="12.75">
      <c r="A51" s="18"/>
      <c r="B51" s="18"/>
      <c r="C51" s="18"/>
      <c r="D51" s="2"/>
      <c r="E51" s="9">
        <f t="shared" si="3"/>
        <v>0</v>
      </c>
      <c r="F51" s="10"/>
    </row>
    <row r="52" spans="1:6" ht="12.75">
      <c r="A52" s="7" t="s">
        <v>49</v>
      </c>
      <c r="B52" s="6"/>
      <c r="C52" s="16"/>
      <c r="D52" s="16"/>
      <c r="E52" s="16">
        <f t="shared" si="3"/>
        <v>0</v>
      </c>
      <c r="F52" s="19"/>
    </row>
  </sheetData>
  <mergeCells count="1">
    <mergeCell ref="A1:E1"/>
  </mergeCells>
  <printOptions/>
  <pageMargins left="0.27" right="0.27" top="0.41" bottom="0.38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Админ</cp:lastModifiedBy>
  <cp:lastPrinted>2017-12-15T10:42:09Z</cp:lastPrinted>
  <dcterms:created xsi:type="dcterms:W3CDTF">2007-02-20T14:03:24Z</dcterms:created>
  <dcterms:modified xsi:type="dcterms:W3CDTF">2017-12-18T09:04:27Z</dcterms:modified>
  <cp:category/>
  <cp:version/>
  <cp:contentType/>
  <cp:contentStatus/>
</cp:coreProperties>
</file>